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raksinat_kpmg_co_th/Documents/TRUBB YE24/6) YE/5.FS/23) 2 Mar 25/SET File/"/>
    </mc:Choice>
  </mc:AlternateContent>
  <xr:revisionPtr revIDLastSave="730" documentId="8_{2A3D50C1-7EB0-4B2C-947F-6A564907D521}" xr6:coauthVersionLast="47" xr6:coauthVersionMax="47" xr10:uidLastSave="{67F9A3A8-E55C-43EE-A92C-54EF39FC4049}"/>
  <bookViews>
    <workbookView xWindow="28692" yWindow="-108" windowWidth="29016" windowHeight="15696" xr2:uid="{AF9C5171-258E-482E-BD1C-CE0BB7E56611}"/>
  </bookViews>
  <sheets>
    <sheet name="SFP 8-9" sheetId="5" r:id="rId1"/>
    <sheet name="SI 10" sheetId="14" r:id="rId2"/>
    <sheet name="SCE(Conso)  66_11" sheetId="26" r:id="rId3"/>
    <sheet name="SCE(Conso)  67_12" sheetId="24" r:id="rId4"/>
    <sheet name="SCE_13-14 " sheetId="21" r:id="rId5"/>
    <sheet name="SCF" sheetId="25" r:id="rId6"/>
  </sheets>
  <externalReferences>
    <externalReference r:id="rId7"/>
  </externalReferences>
  <definedNames>
    <definedName name="_xlnm.Print_Area" localSheetId="2">'SCE(Conso)  66_11'!$A$1:$AA$36</definedName>
    <definedName name="_xlnm.Print_Area" localSheetId="3">'SCE(Conso)  67_12'!$A$1:$AA$33</definedName>
    <definedName name="_xlnm.Print_Area" localSheetId="4">'SCE_13-14 '!$A$1:$N$53</definedName>
    <definedName name="_xlnm.Print_Area" localSheetId="5">SCF!$A$1:$H$98</definedName>
    <definedName name="_xlnm.Print_Area" localSheetId="0">'SFP 8-9'!$A$1:$J$81</definedName>
    <definedName name="_xlnm.Print_Area" localSheetId="1">'SI 10'!$A$1:$I$55</definedName>
    <definedName name="_xlnm.Print_Titles" localSheetId="5">SCF!$1:$7</definedName>
    <definedName name="_xlnm.Print_Titles" localSheetId="1">'SI 10'!$1:$6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1" l="1"/>
  <c r="K33" i="24"/>
  <c r="B20" i="25"/>
  <c r="B93" i="25"/>
  <c r="E16" i="14"/>
  <c r="B16" i="25"/>
  <c r="S28" i="24" l="1"/>
  <c r="B80" i="25"/>
  <c r="B46" i="25"/>
  <c r="F35" i="25"/>
  <c r="B35" i="25"/>
  <c r="F21" i="25"/>
  <c r="F16" i="25"/>
  <c r="B11" i="25"/>
  <c r="B12" i="25"/>
  <c r="B77" i="25"/>
  <c r="B82" i="25"/>
  <c r="C16" i="14"/>
  <c r="C9" i="14"/>
  <c r="D25" i="5"/>
  <c r="D24" i="5"/>
  <c r="D33" i="5" s="1"/>
  <c r="H33" i="5"/>
  <c r="D52" i="5"/>
  <c r="L52" i="21" l="1"/>
  <c r="C55" i="14" l="1"/>
  <c r="F11" i="25"/>
  <c r="F12" i="25"/>
  <c r="S24" i="24" l="1"/>
  <c r="C39" i="14" l="1"/>
  <c r="E39" i="14"/>
  <c r="G39" i="14"/>
  <c r="L48" i="21" s="1"/>
  <c r="D16" i="5" l="1"/>
  <c r="H21" i="25" l="1"/>
  <c r="D21" i="25"/>
  <c r="Y19" i="24" l="1"/>
  <c r="U18" i="24"/>
  <c r="W18" i="24" s="1"/>
  <c r="S19" i="24"/>
  <c r="Q19" i="24"/>
  <c r="O19" i="24"/>
  <c r="M19" i="24"/>
  <c r="K19" i="24"/>
  <c r="I19" i="24"/>
  <c r="G19" i="24"/>
  <c r="E19" i="24"/>
  <c r="C19" i="24"/>
  <c r="W19" i="24" l="1"/>
  <c r="U19" i="24"/>
  <c r="AA18" i="24"/>
  <c r="S32" i="24"/>
  <c r="U32" i="24" s="1"/>
  <c r="W32" i="24" s="1"/>
  <c r="E26" i="26" l="1"/>
  <c r="I26" i="26"/>
  <c r="M35" i="26" l="1"/>
  <c r="N43" i="21" l="1"/>
  <c r="L44" i="21"/>
  <c r="J44" i="21"/>
  <c r="H44" i="21"/>
  <c r="F44" i="21"/>
  <c r="D44" i="21"/>
  <c r="I20" i="14" l="1"/>
  <c r="G20" i="14"/>
  <c r="E20" i="14"/>
  <c r="C20" i="14"/>
  <c r="I11" i="14"/>
  <c r="G11" i="14"/>
  <c r="E11" i="14"/>
  <c r="C11" i="14"/>
  <c r="D11" i="25" l="1"/>
  <c r="D12" i="25"/>
  <c r="L22" i="21"/>
  <c r="H22" i="21"/>
  <c r="F22" i="21"/>
  <c r="D22" i="21"/>
  <c r="Q31" i="26"/>
  <c r="C27" i="26"/>
  <c r="E27" i="26"/>
  <c r="G27" i="26"/>
  <c r="I27" i="26"/>
  <c r="K27" i="26"/>
  <c r="M27" i="26"/>
  <c r="O27" i="26"/>
  <c r="Q27" i="26"/>
  <c r="S27" i="26"/>
  <c r="Y27" i="26"/>
  <c r="U24" i="26"/>
  <c r="W24" i="26" s="1"/>
  <c r="AA24" i="26" s="1"/>
  <c r="U14" i="26"/>
  <c r="W14" i="26" s="1"/>
  <c r="E55" i="14"/>
  <c r="I52" i="14"/>
  <c r="E47" i="14"/>
  <c r="I47" i="14"/>
  <c r="I26" i="14"/>
  <c r="I24" i="24" l="1"/>
  <c r="Y24" i="24"/>
  <c r="Q24" i="24"/>
  <c r="O24" i="24"/>
  <c r="M24" i="24"/>
  <c r="K24" i="24"/>
  <c r="C24" i="24"/>
  <c r="E24" i="24"/>
  <c r="G24" i="24"/>
  <c r="I39" i="14"/>
  <c r="J21" i="21" s="1"/>
  <c r="N21" i="21" s="1"/>
  <c r="U23" i="24" l="1"/>
  <c r="W23" i="24" s="1"/>
  <c r="AA23" i="24" s="1"/>
  <c r="W24" i="24" l="1"/>
  <c r="AA24" i="24"/>
  <c r="U24" i="24"/>
  <c r="B98" i="25" l="1"/>
  <c r="B56" i="25" s="1"/>
  <c r="B62" i="25" l="1"/>
  <c r="U26" i="26"/>
  <c r="U27" i="26" s="1"/>
  <c r="Q28" i="24" l="1"/>
  <c r="U28" i="24" s="1"/>
  <c r="W28" i="24" s="1"/>
  <c r="F98" i="25"/>
  <c r="F82" i="25"/>
  <c r="H12" i="25"/>
  <c r="H11" i="25"/>
  <c r="G41" i="14"/>
  <c r="L49" i="21"/>
  <c r="H49" i="21"/>
  <c r="F49" i="21"/>
  <c r="D49" i="21"/>
  <c r="F77" i="25" l="1"/>
  <c r="N48" i="21"/>
  <c r="H98" i="25" l="1"/>
  <c r="D98" i="25"/>
  <c r="H62" i="25"/>
  <c r="H77" i="25"/>
  <c r="J24" i="21"/>
  <c r="N24" i="21" s="1"/>
  <c r="L17" i="21"/>
  <c r="L25" i="21" s="1"/>
  <c r="L39" i="21" s="1"/>
  <c r="J17" i="21"/>
  <c r="H17" i="21"/>
  <c r="H25" i="21" s="1"/>
  <c r="H39" i="21" s="1"/>
  <c r="F17" i="21"/>
  <c r="F25" i="21" s="1"/>
  <c r="F39" i="21" s="1"/>
  <c r="D17" i="21"/>
  <c r="D25" i="21" s="1"/>
  <c r="D39" i="21" s="1"/>
  <c r="N16" i="21"/>
  <c r="Y30" i="26"/>
  <c r="Y32" i="26" s="1"/>
  <c r="E51" i="14" s="1"/>
  <c r="E52" i="14" s="1"/>
  <c r="M30" i="26"/>
  <c r="M32" i="26" s="1"/>
  <c r="U14" i="24"/>
  <c r="W14" i="24" s="1"/>
  <c r="AA14" i="24" s="1"/>
  <c r="U35" i="26"/>
  <c r="U34" i="26"/>
  <c r="W34" i="26" s="1"/>
  <c r="AA34" i="26" s="1"/>
  <c r="S32" i="26"/>
  <c r="Q32" i="26"/>
  <c r="O32" i="26"/>
  <c r="K32" i="26"/>
  <c r="I32" i="26"/>
  <c r="G32" i="26"/>
  <c r="E32" i="26"/>
  <c r="C32" i="26"/>
  <c r="U31" i="26"/>
  <c r="W31" i="26" s="1"/>
  <c r="AA31" i="26" s="1"/>
  <c r="U30" i="26"/>
  <c r="W26" i="26"/>
  <c r="W27" i="26" s="1"/>
  <c r="Y20" i="26"/>
  <c r="S20" i="26"/>
  <c r="Q20" i="26"/>
  <c r="O20" i="26"/>
  <c r="M20" i="26"/>
  <c r="K20" i="26"/>
  <c r="I20" i="26"/>
  <c r="G20" i="26"/>
  <c r="E20" i="26"/>
  <c r="C20" i="26"/>
  <c r="U19" i="26"/>
  <c r="U18" i="26"/>
  <c r="W18" i="26" s="1"/>
  <c r="AA14" i="26"/>
  <c r="I41" i="14"/>
  <c r="E33" i="14"/>
  <c r="E41" i="14" s="1"/>
  <c r="I22" i="14"/>
  <c r="I25" i="14" s="1"/>
  <c r="I27" i="14" s="1"/>
  <c r="J20" i="21" s="1"/>
  <c r="J77" i="5"/>
  <c r="J79" i="5" s="1"/>
  <c r="F77" i="5"/>
  <c r="J60" i="5"/>
  <c r="F60" i="5"/>
  <c r="J52" i="5"/>
  <c r="F52" i="5"/>
  <c r="E36" i="26" l="1"/>
  <c r="J62" i="5"/>
  <c r="J81" i="5" s="1"/>
  <c r="N20" i="21"/>
  <c r="N22" i="21" s="1"/>
  <c r="J22" i="21"/>
  <c r="J25" i="21" s="1"/>
  <c r="J39" i="21" s="1"/>
  <c r="O36" i="26"/>
  <c r="I36" i="26"/>
  <c r="S36" i="26"/>
  <c r="Q36" i="26"/>
  <c r="G36" i="26"/>
  <c r="C36" i="26"/>
  <c r="K36" i="26"/>
  <c r="F62" i="5"/>
  <c r="W35" i="26"/>
  <c r="AA35" i="26" s="1"/>
  <c r="U20" i="26"/>
  <c r="W19" i="26"/>
  <c r="AA19" i="26" s="1"/>
  <c r="U32" i="26"/>
  <c r="E22" i="14"/>
  <c r="E25" i="14" s="1"/>
  <c r="E27" i="14" s="1"/>
  <c r="E42" i="14" s="1"/>
  <c r="Y36" i="26"/>
  <c r="F78" i="5" s="1"/>
  <c r="F79" i="5" s="1"/>
  <c r="AA26" i="26"/>
  <c r="AA27" i="26" s="1"/>
  <c r="I42" i="14"/>
  <c r="I55" i="14" s="1"/>
  <c r="N17" i="21"/>
  <c r="M36" i="26"/>
  <c r="AA18" i="26"/>
  <c r="W30" i="26"/>
  <c r="D77" i="25"/>
  <c r="D62" i="25"/>
  <c r="AA20" i="26" l="1"/>
  <c r="F81" i="5"/>
  <c r="U36" i="26"/>
  <c r="W20" i="26"/>
  <c r="AA30" i="26"/>
  <c r="AA32" i="26" s="1"/>
  <c r="W32" i="26"/>
  <c r="W36" i="26" l="1"/>
  <c r="AA36" i="26"/>
  <c r="AA28" i="24" l="1"/>
  <c r="U31" i="24" l="1"/>
  <c r="W31" i="24" s="1"/>
  <c r="AA31" i="24" s="1"/>
  <c r="AA32" i="24"/>
  <c r="C33" i="14" l="1"/>
  <c r="C41" i="14" l="1"/>
  <c r="C22" i="14"/>
  <c r="K29" i="24"/>
  <c r="I29" i="24"/>
  <c r="G29" i="24"/>
  <c r="E29" i="24"/>
  <c r="C29" i="24"/>
  <c r="C33" i="24" s="1"/>
  <c r="S29" i="24"/>
  <c r="S33" i="24" s="1"/>
  <c r="Q29" i="24"/>
  <c r="O29" i="24"/>
  <c r="U27" i="24"/>
  <c r="C25" i="14" l="1"/>
  <c r="U29" i="24"/>
  <c r="C27" i="14" l="1"/>
  <c r="C47" i="14" l="1"/>
  <c r="B9" i="25" s="1"/>
  <c r="B32" i="25" s="1"/>
  <c r="B44" i="25" s="1"/>
  <c r="B47" i="25" s="1"/>
  <c r="B79" i="25" s="1"/>
  <c r="B81" i="25" s="1"/>
  <c r="B83" i="25" s="1"/>
  <c r="C42" i="14"/>
  <c r="D9" i="25"/>
  <c r="D32" i="25" s="1"/>
  <c r="H9" i="25"/>
  <c r="H32" i="25" s="1"/>
  <c r="N12" i="21"/>
  <c r="N25" i="21" s="1"/>
  <c r="E33" i="24"/>
  <c r="O33" i="24"/>
  <c r="Q33" i="24"/>
  <c r="C46" i="14" l="1"/>
  <c r="Y27" i="24" s="1"/>
  <c r="C52" i="14"/>
  <c r="D69" i="5"/>
  <c r="H44" i="25"/>
  <c r="H47" i="25" s="1"/>
  <c r="I33" i="24"/>
  <c r="G33" i="24"/>
  <c r="U33" i="24"/>
  <c r="D70" i="5" l="1"/>
  <c r="C50" i="14"/>
  <c r="D71" i="5"/>
  <c r="H79" i="25"/>
  <c r="H81" i="25" s="1"/>
  <c r="H83" i="25" s="1"/>
  <c r="AA19" i="24"/>
  <c r="D76" i="5"/>
  <c r="D74" i="5"/>
  <c r="D44" i="25"/>
  <c r="D47" i="25" s="1"/>
  <c r="D79" i="25" l="1"/>
  <c r="D81" i="25" s="1"/>
  <c r="D83" i="25" s="1"/>
  <c r="N39" i="21"/>
  <c r="D60" i="5" l="1"/>
  <c r="H60" i="5"/>
  <c r="D53" i="21"/>
  <c r="F53" i="21"/>
  <c r="H74" i="5"/>
  <c r="L53" i="21"/>
  <c r="H76" i="5" s="1"/>
  <c r="N52" i="21"/>
  <c r="G22" i="14"/>
  <c r="G25" i="14" l="1"/>
  <c r="D62" i="5"/>
  <c r="N44" i="21"/>
  <c r="H52" i="5"/>
  <c r="H62" i="5" s="1"/>
  <c r="F33" i="5"/>
  <c r="J33" i="5"/>
  <c r="D17" i="5"/>
  <c r="D34" i="5" s="1"/>
  <c r="F17" i="5"/>
  <c r="J17" i="5"/>
  <c r="H17" i="5"/>
  <c r="H34" i="5" s="1"/>
  <c r="J34" i="5" l="1"/>
  <c r="F34" i="5"/>
  <c r="G27" i="14" l="1"/>
  <c r="G45" i="14" l="1"/>
  <c r="J47" i="21"/>
  <c r="J49" i="21" s="1"/>
  <c r="G42" i="14"/>
  <c r="J53" i="21" l="1"/>
  <c r="H75" i="5" s="1"/>
  <c r="H77" i="5" s="1"/>
  <c r="G50" i="14"/>
  <c r="G47" i="14"/>
  <c r="F9" i="25" s="1"/>
  <c r="N47" i="21"/>
  <c r="N49" i="21" s="1"/>
  <c r="N53" i="21" s="1"/>
  <c r="G52" i="14" l="1"/>
  <c r="G55" i="14"/>
  <c r="F32" i="25"/>
  <c r="H79" i="5"/>
  <c r="F44" i="25" l="1"/>
  <c r="F47" i="25" s="1"/>
  <c r="H81" i="5"/>
  <c r="F62" i="25"/>
  <c r="F79" i="25" l="1"/>
  <c r="M27" i="24"/>
  <c r="M29" i="24" l="1"/>
  <c r="W27" i="24"/>
  <c r="W29" i="24" s="1"/>
  <c r="F81" i="25"/>
  <c r="W33" i="24"/>
  <c r="M33" i="24" l="1"/>
  <c r="D75" i="5" s="1"/>
  <c r="D77" i="5" s="1"/>
  <c r="F83" i="25"/>
  <c r="AA27" i="24" l="1"/>
  <c r="Y29" i="24"/>
  <c r="AA29" i="24" l="1"/>
  <c r="Y33" i="24"/>
  <c r="AA33" i="24" l="1"/>
  <c r="D78" i="5"/>
  <c r="D79" i="5" l="1"/>
  <c r="D81" i="5" l="1"/>
</calcChain>
</file>

<file path=xl/sharedStrings.xml><?xml version="1.0" encoding="utf-8"?>
<sst xmlns="http://schemas.openxmlformats.org/spreadsheetml/2006/main" count="449" uniqueCount="277">
  <si>
    <t>บริษัท ไทยรับเบอร์ลาเท็คซ์กรุ๊ป จำกัด (มหาชน) และบริษัทย่อย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</si>
  <si>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</si>
  <si>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</si>
  <si>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</si>
  <si>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</si>
  <si>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</si>
  <si>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2566</t>
  </si>
  <si>
    <t>(บาท)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</si>
  <si>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</si>
  <si>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</si>
  <si>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</si>
  <si>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4, 6, 25</t>
  </si>
  <si>
    <t>ลูกหนี้หมุนเวียนอื่น</t>
  </si>
  <si>
    <t>เงินให้กู้ยืมระยะสั้นแก่กิจการอื่น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</si>
  <si>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</si>
  <si>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</si>
  <si>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</si>
  <si>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</si>
  <si>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</si>
  <si>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</si>
  <si>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เงินให้กู้ยืมระยะยาวแก่บริษัทย่อย</t>
  </si>
  <si>
    <t>เงินลงทุนในบริษัทร่วม</t>
  </si>
  <si>
    <t xml:space="preserve">เงินลงทุนในบริษัทย่อย </t>
  </si>
  <si>
    <t>เงินลงทุนในสินทรัพย์ทางการเงินไม่หมุนเวียน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</si>
  <si>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</si>
  <si>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</si>
  <si>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</si>
  <si>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</si>
  <si>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</si>
  <si>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</si>
  <si>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</si>
  <si>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</si>
  <si>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</si>
  <si>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</si>
  <si>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</si>
  <si>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</si>
  <si>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</si>
  <si>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เจ้าหนี้หมุนเวียนอื่น</t>
  </si>
  <si>
    <t>เงินกู้ยืมระยะสั้นจากกิจการที่เกี่ยวข้องกัน</t>
  </si>
  <si>
    <t>4, 15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</si>
  <si>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</si>
  <si>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</si>
  <si>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ค่าใช้จ่ายค้างจ่าย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</si>
  <si>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</si>
  <si>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</si>
  <si>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</si>
  <si>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</si>
  <si>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</si>
  <si>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</si>
  <si>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</si>
  <si>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</si>
  <si>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</si>
  <si>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</si>
  <si>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</si>
  <si>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</si>
  <si>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</si>
  <si>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</si>
  <si>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</si>
  <si>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</si>
  <si>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</si>
  <si>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ส่วนเกินทุนจากการจ่ายโดยใช้หุ้นเป็นเกณฑ์</t>
  </si>
  <si>
    <t>กำไร (ขาดทุน) สะสม</t>
  </si>
  <si>
    <t xml:space="preserve">   จัดสรรแล้ว </t>
  </si>
  <si>
    <t xml:space="preserve">      ทุนสำรองตามกฎหมาย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</si>
  <si>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</si>
  <si>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</si>
  <si>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</si>
  <si>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</si>
  <si>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</si>
  <si>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</si>
  <si>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</t>
  </si>
  <si>
    <t xml:space="preserve"> </t>
  </si>
  <si>
    <t>สำหรับปีสิ้นสุดวันที่ 31 ธันวาคม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</si>
  <si>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</si>
  <si>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</si>
  <si>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</si>
  <si>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</si>
  <si>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</si>
  <si>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</si>
  <si>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</si>
  <si>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</si>
  <si>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</si>
  <si>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</si>
  <si>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</si>
  <si>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</si>
  <si>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</si>
  <si>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สำหรับปี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</si>
  <si>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</si>
  <si>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</si>
  <si>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</si>
  <si>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ส่วนแบ่งกำไรขาดทุนเบ็ดเสร็จอื่นของบริษัทร่วมตามวิธีส่วนได้เสีย</t>
  </si>
  <si>
    <t>รวมรายการที่อาจถูกจัดประเภทใหม่ไว้ในกำไรหรือขาดทุนในภายหลัง</t>
  </si>
  <si>
    <t>ผลกำไรจากการวัดมูลค่าใหม่ของผลประโยชน์พนักงานที่กำหนดไว้</t>
  </si>
  <si>
    <t>รวมรายการที่จะไม่ถูกจัดประเภทใหม่ไว้ในกำไรหรือขาดทุนในภายหลัง</t>
  </si>
  <si>
    <t>กำไร (ขาดทุน) เบ็ดเสร็จอื่นสำหรับปี-สุทธิจากภาษีเงินได้</t>
  </si>
  <si>
    <t>กำไร (ขาดทุน) 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</si>
  <si>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</si>
  <si>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</si>
  <si>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</si>
  <si>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</si>
  <si>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</si>
  <si>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</si>
  <si>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 xml:space="preserve">กำไร (ขาดทุน) ต่อหุ้นขั้นพื้นฐาน </t>
  </si>
  <si>
    <r>
      <t xml:space="preserve">กำไร (ขาดทุน) ต่อหุ้นขั้นพื้นฐาน </t>
    </r>
    <r>
      <rPr>
        <i/>
        <sz val="15"/>
        <rFont val="Angsana New"/>
        <family val="1"/>
      </rPr>
      <t>(บาท)</t>
    </r>
  </si>
  <si>
    <t xml:space="preserve">งบการเงินรวม </t>
  </si>
  <si>
    <t>ส่วนแบ่งกำไร</t>
  </si>
  <si>
    <t>(ขาดทุน)</t>
  </si>
  <si>
    <t>ส่วนเกินทุน</t>
  </si>
  <si>
    <t>เบ็ดเสร็จอื่นใน</t>
  </si>
  <si>
    <t>ส่วนของ</t>
  </si>
  <si>
    <t>ทุน</t>
  </si>
  <si>
    <t>จากการเปลี่ยนแปลง</t>
  </si>
  <si>
    <t>ยังไม่ได้</t>
  </si>
  <si>
    <t>สำรอง</t>
  </si>
  <si>
    <t>บริษัทร่วม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</si>
  <si>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</si>
  <si>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</si>
  <si>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</si>
  <si>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</si>
  <si>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</si>
  <si>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จากการจ่าย</t>
  </si>
  <si>
    <t>ทุนสำรองตาม</t>
  </si>
  <si>
    <t>จัดสรร</t>
  </si>
  <si>
    <t>การแปลงค่า</t>
  </si>
  <si>
    <t>ที่ใช้วิธี</t>
  </si>
  <si>
    <t>การตีราคา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</si>
  <si>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</si>
  <si>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</si>
  <si>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</si>
  <si>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</si>
  <si>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</si>
  <si>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โดยใช้หุ้นเป็นเกณฑ์</t>
  </si>
  <si>
    <t>ในบริษัทย่อย</t>
  </si>
  <si>
    <t>กฎหมาย</t>
  </si>
  <si>
    <t>(ขาดทุนสะสม)</t>
  </si>
  <si>
    <t>งบการเงิน</t>
  </si>
  <si>
    <t>สินทรัพย์ใหม่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</si>
  <si>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</si>
  <si>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</si>
  <si>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 เงินปันผลให้ผู้ถือหุ้นของบริษัท</t>
  </si>
  <si>
    <t xml:space="preserve">    เงินปันผลจ่ายในบริษัทย่อย</t>
  </si>
  <si>
    <t xml:space="preserve">    การเปลี่ยนแปลงในส่วนได้เสียในบริษัทย่อย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</si>
  <si>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</si>
  <si>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</si>
  <si>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กำไรขาดทุนเบ็ดเสร็จสำหรับปี</t>
  </si>
  <si>
    <t xml:space="preserve">    กำไรขาดทุนเบ็ดเสร็จอื่น</t>
  </si>
  <si>
    <t>รวมกำไร (ขาดทุน) เบ็ดเสร็จสำหรับปี</t>
  </si>
  <si>
    <t>โอนไปสำรองตามกฎหมาย</t>
  </si>
  <si>
    <t>โอนไปกำไรสะสม</t>
  </si>
  <si>
    <t>สำหรับปีสิ้นสุดวันที่ 31 ธันวาคม 2566</t>
  </si>
  <si>
    <t>ยอดคงเหลือ ณ วันที่ 1 มกราคม 2566</t>
  </si>
  <si>
    <t xml:space="preserve">    ขาดทุน</t>
  </si>
  <si>
    <t>ยอดคงเหลือ ณ วันที่ 31 ธันวาคม 2566</t>
  </si>
  <si>
    <t>องค์ประกอบอื่น</t>
  </si>
  <si>
    <t>กำไรสะสม</t>
  </si>
  <si>
    <t>ของส่วนของผู้ถือหุ้น</t>
  </si>
  <si>
    <t xml:space="preserve">     การจัดสรรส่วนทุนให้ผู้ถือหุ้น</t>
  </si>
  <si>
    <t xml:space="preserve">     เงินปันผลให้ผู้ถือหุ้นบริษัท</t>
  </si>
  <si>
    <t>รวมเงินทุนจากการจัดสรรส่วนทุนให้ผู้ถือหุ้น</t>
  </si>
  <si>
    <t xml:space="preserve">     ขาดทุน</t>
  </si>
  <si>
    <t xml:space="preserve">     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</si>
  <si>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</si>
  <si>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</si>
  <si>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</si>
  <si>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(รายได้) ค่าใช้จ่ายภาษีเงินได้</t>
  </si>
  <si>
    <t>ค่าเสื่อมราคาและค่าตัดจำหน่าย</t>
  </si>
  <si>
    <t>ค่าตัดจำหน่ายต้นทุนพัฒนาสวนยาง</t>
  </si>
  <si>
    <t>สิทธิการใช้ประโยชน์ในที่ดินตัดจ่าย</t>
  </si>
  <si>
    <t>กำไรจากการปรับมูลค่ายุติธรรม</t>
  </si>
  <si>
    <t>กำไรจากการจำหน่ายที่ดิน อาคารและอุปกรณ์</t>
  </si>
  <si>
    <t>ขาดทุนจากการตัดจำหน่ายที่ดิน อาคารและอุปกรณ์</t>
  </si>
  <si>
    <t>ขาดทุนจากการด้อยค่า ที่ดิน อาคารและอุปกรณ์</t>
  </si>
  <si>
    <t>ขาดทุนจากการตัดจำหน่ายต้นทุนการพัฒนาสวนยาง</t>
  </si>
  <si>
    <t>ส่วนแบ่ง (กำไร) ขาดทุนของบริษัทร่วมที่ใช้วิธีส่วนได้เสีย (สุทธิจากภาษี)</t>
  </si>
  <si>
    <t>ขาดทุนจากการตัดจำหน่ายภาษี</t>
  </si>
  <si>
    <t>ประมาณการหนี้สินผลประโยชน์พนักงาน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</si>
  <si>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</si>
  <si>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</si>
  <si>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</si>
  <si>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</si>
  <si>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</si>
  <si>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ภาษีเงินได้รับคืน</t>
  </si>
  <si>
    <t>ภาษีเงินได้จ่ายออก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</si>
  <si>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</si>
  <si>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</si>
  <si>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เงินสดจ่ายเพื่อซื้อส่วนได้เสียในบริษัทย่อย</t>
  </si>
  <si>
    <t>เงินฝากธนาคารที่มีภาระค้ำประกันเพิ่มขึ้น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</si>
  <si>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</si>
  <si>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</si>
  <si>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เงินสดจ่ายเพื่อซื้อสินทรัพย์ไม่มีตัวตนอื่น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</si>
  <si>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</si>
  <si>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</si>
  <si>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</si>
  <si>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</si>
  <si>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</si>
  <si>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เงินสดจ่ายชำระหนี้สินตามสัญญาเช่า</t>
  </si>
  <si>
    <t>เงินสดรับจากสินทรัพย์ขายและเช่ากลับคืน</t>
  </si>
  <si>
    <t>เงินสดรับจากการออกหุ้นเพิ่มทุนในบริษัทย่อยทางอ้อม</t>
  </si>
  <si>
    <t>เงินปันผลจ่ายให้ผู้ถือหุ้นของบริษัท</t>
  </si>
  <si>
    <t>เงินปันผลจ่ายให้ส่วนได้เสียที่ไม่มีอำนาจควบคุม</t>
  </si>
  <si>
    <t>ดอกเบี้ยจ่าย</t>
  </si>
  <si>
    <t>ต้นทุนทางการเงินอื่น</t>
  </si>
  <si>
    <t xml:space="preserve">   ก่อนผลกระทบของอัตราแลกเปลี่ยน</t>
  </si>
  <si>
    <t>ผลกระทบจากอัตราแลกเปลี่ยนที่มีต่อเงินสดและรายการเทียบเท่าเงินสด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</si>
  <si>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</si>
  <si>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</si>
  <si>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ข้อมูลเพิ่มเติมสำหรับงบกระแสเงินสด</t>
  </si>
  <si>
    <t>รายการที่ไม่ใช่เงินสด</t>
  </si>
  <si>
    <t xml:space="preserve">  การโอนที่ดินและอาคารไปเป็นอสังหาริมทรัพย์เพื่อการลงทุน</t>
  </si>
  <si>
    <t xml:space="preserve">  การจัดประเภทเงินเบิกเกินบัญชีและเงินกู้ยืมระยะสั้น</t>
  </si>
  <si>
    <t xml:space="preserve">    จากสถาบันการเงินเป็นหนี้สินระยะยาว</t>
  </si>
  <si>
    <t xml:space="preserve">  สินทรัพย์ภายใต้หนี้สินตามสัญญาเช่าลดลงจากการยกเลิกสัญญา</t>
  </si>
  <si>
    <t xml:space="preserve">   ที่ดิน อาคารและอุปกรณ์ที่ซื้อระหว่างงวด มีรายละเอียดดังนี้</t>
  </si>
  <si>
    <t xml:space="preserve">   ยอดรวมที่ดิน อาคารและอุปกรณ์ที่ซื้อในระหว่างงวด</t>
  </si>
  <si>
    <r>
      <t xml:space="preserve">   </t>
    </r>
    <r>
      <rPr>
        <i/>
        <sz val="15"/>
        <rFont val="Angsana New"/>
        <family val="1"/>
      </rPr>
      <t>บวก</t>
    </r>
    <r>
      <rPr>
        <sz val="15"/>
        <rFont val="Angsana New"/>
        <family val="1"/>
      </rPr>
      <t xml:space="preserve"> จ่ายชำระเจ้าหนี้ค่าซื้อที่ดิน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</si>
  <si>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</si>
  <si>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สินทรัพย์ภายใต้หนี้สินตามสัญญาเช่าเพิ่มขึ้น</t>
    </r>
  </si>
  <si>
    <r>
      <rPr>
        <i/>
        <sz val="15"/>
        <rFont val="Angsana New"/>
        <family val="1"/>
      </rPr>
      <t xml:space="preserve">   หัก </t>
    </r>
    <r>
      <rPr>
        <sz val="15"/>
        <rFont val="Angsana New"/>
        <family val="1"/>
      </rPr>
      <t>เงินสดจ่ายล่วงหน้าค่าซื้อที่ดิน อาคารและอุปกรณ์</t>
    </r>
  </si>
  <si>
    <t xml:space="preserve">   เงินสดจ่ายเพื่อซื้อที่ดิน อาคารและอุปกรณ์</t>
  </si>
  <si>
    <t>เงินสดสุทธิได้มาจาก (ใช้ไปใน) กิจกรรมดำเนินงาน</t>
  </si>
  <si>
    <t>9, 15</t>
  </si>
  <si>
    <t>11, 15</t>
  </si>
  <si>
    <t>12, 15</t>
  </si>
  <si>
    <t>2567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</si>
  <si>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</si>
  <si>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</si>
  <si>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</si>
  <si>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งบฐานะการเงิน</t>
  </si>
  <si>
    <t>งบการเปลี่ยนแปลงส่วนของผู้ถือหุ้น</t>
  </si>
  <si>
    <t>บริษัทใหญ่</t>
  </si>
  <si>
    <t>เงินสดจ่ายเพื่อชำระเงินกู้ยืมระยะยาวจากสถาบันการเงิน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</si>
  <si>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</si>
  <si>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กำไรจากอัตราแลกเปลี่ยน</t>
  </si>
  <si>
    <t>ขาดทุนจากอัตราแลกเปลี่ยน</t>
  </si>
  <si>
    <t>ผลกำไร (ขาดทุน) จากตราสารอนุพันธ์</t>
  </si>
  <si>
    <t>เงินสดรับจากการใช้สิทธิของใบแสดงสิทธิซื้อหุ้นสามัญของบริษัท</t>
  </si>
  <si>
    <t xml:space="preserve">  </t>
  </si>
  <si>
    <t xml:space="preserve">    หุ้นทุนออกให้ตามสิทธิ</t>
  </si>
  <si>
    <t xml:space="preserve">     หุ้นทุนออกให้ตามสิทธิ</t>
  </si>
  <si>
    <t>ส่วนแบ่งกำไร (ขาดทุน) ของเงินลงทุนในบริษัทร่วม</t>
  </si>
  <si>
    <t>กำไร (ขาดทุน) เบ็ดเสร็จสำหรับปี</t>
  </si>
  <si>
    <t xml:space="preserve">    กำไร (ขาดทุน) เบ็ดเสร็จอื่น</t>
  </si>
  <si>
    <t xml:space="preserve">     กำไร</t>
  </si>
  <si>
    <t>เงินให้กู้ยืมระยะสั้นแก่กิจการอื่น (เพิ่มขึ้น) ลดลง</t>
  </si>
  <si>
    <t xml:space="preserve">   สถาบันการเงินเพิ่มขึ้น</t>
  </si>
  <si>
    <t>ผลกำไรจากการตีราคาสินทรัพย์ใหม่</t>
  </si>
  <si>
    <t>กำไรจากอัตราแลกเปลี่ยนที่ยังไม่เกิดขึ้น</t>
  </si>
  <si>
    <t>ขาดทุน (กำไร) จากตราสารอนุพันธ์ที่ยังไม่เกิดขึ้น</t>
  </si>
  <si>
    <t>13, 28</t>
  </si>
  <si>
    <t xml:space="preserve">    เงินทุนที่ได้รับจากผู้ถือหุ้น</t>
  </si>
  <si>
    <t xml:space="preserve">    รวมเงินทุนที่ได้รับจากผู้ถือหุ้น</t>
  </si>
  <si>
    <t xml:space="preserve">     เงินทุนที่ได้รับจากผู้ถือหุ้น</t>
  </si>
  <si>
    <t>รวมเงินทุนที่ได้รับจากผู้ถือหุ้น</t>
  </si>
  <si>
    <t>รวมกำไรขาดทุนเบ็ดเสร็จสำหรับปี</t>
  </si>
  <si>
    <t>ขาดทุนจากการด้อยค่าทรัพย์สิน</t>
  </si>
  <si>
    <t>สินทรัพย์ไม่มีตัวตน</t>
  </si>
  <si>
    <t>4, 30</t>
  </si>
  <si>
    <t>ภาษีเงินได้ของรายการที่จะไม่ถูกจัดประเภทใหม่ไว้ในกำไรหรือขาดทุนในภายหลัง</t>
  </si>
  <si>
    <t xml:space="preserve">    การจัดสรรส่วนทุนให้ผู้ถือหุ้นของบริษัทใหญ่</t>
  </si>
  <si>
    <t xml:space="preserve">    รวมการจัดสรรส่วนทุนให้ผู้ถือหุ้นของบริษัทใหญ่</t>
  </si>
  <si>
    <t>เงินให้กู้ยืมระยะยาวแก่บริษัทย่อยเพิ่มขึ้น</t>
  </si>
  <si>
    <t>เงินให้กู้ยืมระยะสั้นแก่บริษัทย่อยเพิ่มขึ้น</t>
  </si>
  <si>
    <t>เงินให้กู้ยืมระยะสั้นแก่บริษัทย่อย</t>
  </si>
  <si>
    <t>กลับรายการขาดทุนจากการปรับมูลค่าสินค้า</t>
  </si>
  <si>
    <t>ผลขาดทุนจากการด้อยค่าที่รับรู้ในกำไรหรือขาดทุน</t>
  </si>
  <si>
    <t>กระแสเงินสดสุทธิได้มาจากกิจกรรมจัดหาเงิน</t>
  </si>
  <si>
    <t>เงินสดและรายการเทียบเท่าเงินสดลดลงสุทธิ</t>
  </si>
  <si>
    <t>รายการที่จะไม่ถูกจัดประเภทใหม่ไว้ในกำไรหรือขาดทุนในภายหลัง</t>
  </si>
  <si>
    <t xml:space="preserve">    การจำหน่ายซึ่งส่วนได้เสียในบริษัทย่อย</t>
  </si>
  <si>
    <t xml:space="preserve">    การได้มาซึ่งส่วนได้เสียในบริษัทย่อย</t>
  </si>
  <si>
    <t xml:space="preserve">       การได้มาซึ่งส่วนได้เสียที่ไม่มีอำนาจควบคุม</t>
  </si>
  <si>
    <t>ขาดทุนจากการตัดจำหน่ายสินค้าคงเหลือ</t>
  </si>
  <si>
    <t>ผลขาดทุนจากการด้อยค่าของสิทธิการใช้ประโยชน์ในที่ดิน</t>
  </si>
  <si>
    <t>ส่วนต่างจากการเปลี่ยนแปลงสัดส่วนการถือหุ้นในบริษัทย่อย</t>
  </si>
  <si>
    <t>ประมาณการหนี้สินผลประโยชน์พนักงานจ่าย</t>
  </si>
  <si>
    <t>ส่วนต่าง</t>
  </si>
  <si>
    <t>สัดส่วนการถือหุ้น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</si>
</sst>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0.00_)"/>
    <numFmt numFmtId="168" formatCode="_(* #,##0.000_);_(* \(#,##0.000\);_(* &quot;-&quot;_);_(@_)"/>
    <numFmt numFmtId="169" formatCode="#,##0.00;\(#,##0.00\);\-\ \ "/>
    <numFmt numFmtId="170" formatCode="_(* #,##0.00_);_(* \(#,##0.00\);_(* &quot;-&quot;_);_(@_)"/>
    <numFmt numFmtId="171" formatCode="#,##0.00;\(#,##0.00\)"/>
    <numFmt numFmtId="172" formatCode="_(* #,##0.000000000000_);_(* \(#,##0.000000000000\);_(* &quot;-&quot;??_);_(@_)"/>
    <numFmt numFmtId="173" formatCode="_(* #,##0.00000_);_(* \(#,##0.00000\);_(* &quot;-&quot;_);_(@_)"/>
  </numFmts>
  <fonts count="31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1"/>
      <name val="Times New Roman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color theme="1"/>
      <name val="Tahoma"/>
      <family val="2"/>
      <charset val="222"/>
    </font>
    <font>
      <sz val="11"/>
      <color indexed="8"/>
      <name val="Tahoma"/>
      <family val="2"/>
      <charset val="222"/>
    </font>
    <font>
      <sz val="14"/>
      <name val="Angsana New"/>
      <family val="1"/>
      <charset val="222"/>
    </font>
    <font>
      <b/>
      <i/>
      <sz val="15"/>
      <name val="Angsana New"/>
      <family val="1"/>
      <charset val="222"/>
    </font>
    <font>
      <i/>
      <sz val="15"/>
      <name val="Angsana New"/>
      <family val="1"/>
      <charset val="222"/>
    </font>
    <font>
      <b/>
      <sz val="14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5">
    <xf numFmtId="0" fontId="0" fillId="0" borderId="0"/>
    <xf numFmtId="43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9" fontId="1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9" fontId="6" fillId="0" borderId="0" applyFont="0" applyFill="0" applyBorder="0" applyAlignment="0" applyProtection="0"/>
    <xf numFmtId="0" fontId="12" fillId="0" borderId="0"/>
    <xf numFmtId="43" fontId="5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9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5" fillId="0" borderId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41" fontId="12" fillId="0" borderId="0" xfId="1" applyNumberFormat="1" applyFont="1" applyFill="1" applyBorder="1" applyAlignment="1" applyProtection="1">
      <alignment horizontal="right" vertical="center"/>
      <protection locked="0"/>
    </xf>
    <xf numFmtId="41" fontId="14" fillId="0" borderId="0" xfId="1" applyNumberFormat="1" applyFont="1" applyFill="1" applyAlignment="1">
      <alignment horizontal="right" vertical="center"/>
    </xf>
    <xf numFmtId="41" fontId="9" fillId="0" borderId="0" xfId="1" applyNumberFormat="1" applyFont="1" applyFill="1" applyAlignment="1">
      <alignment horizontal="right" vertical="center"/>
    </xf>
    <xf numFmtId="41" fontId="9" fillId="0" borderId="0" xfId="1" applyNumberFormat="1" applyFont="1" applyFill="1" applyBorder="1" applyAlignment="1">
      <alignment vertical="center"/>
    </xf>
    <xf numFmtId="41" fontId="12" fillId="0" borderId="0" xfId="1" applyNumberFormat="1" applyFont="1" applyFill="1" applyBorder="1" applyAlignment="1">
      <alignment vertical="center"/>
    </xf>
    <xf numFmtId="41" fontId="12" fillId="0" borderId="0" xfId="3" applyNumberFormat="1" applyFont="1" applyFill="1" applyAlignment="1">
      <alignment horizontal="right" vertical="center"/>
    </xf>
    <xf numFmtId="41" fontId="14" fillId="0" borderId="0" xfId="3" applyNumberFormat="1" applyFont="1" applyFill="1" applyAlignment="1">
      <alignment horizontal="right" vertical="center"/>
    </xf>
    <xf numFmtId="41" fontId="14" fillId="0" borderId="0" xfId="3" applyNumberFormat="1" applyFont="1" applyFill="1" applyBorder="1" applyAlignment="1">
      <alignment horizontal="right" vertical="center"/>
    </xf>
    <xf numFmtId="41" fontId="12" fillId="0" borderId="0" xfId="3" applyNumberFormat="1" applyFont="1" applyFill="1" applyBorder="1" applyAlignment="1">
      <alignment horizontal="right" vertical="center"/>
    </xf>
    <xf numFmtId="41" fontId="14" fillId="0" borderId="4" xfId="3" applyNumberFormat="1" applyFont="1" applyFill="1" applyBorder="1" applyAlignment="1">
      <alignment horizontal="right" vertical="center"/>
    </xf>
    <xf numFmtId="41" fontId="14" fillId="0" borderId="2" xfId="3" applyNumberFormat="1" applyFont="1" applyFill="1" applyBorder="1" applyAlignment="1">
      <alignment horizontal="right" vertical="center"/>
    </xf>
    <xf numFmtId="41" fontId="12" fillId="0" borderId="0" xfId="6" applyNumberFormat="1" applyFont="1" applyFill="1" applyAlignment="1">
      <alignment horizontal="right" vertical="center"/>
    </xf>
    <xf numFmtId="41" fontId="14" fillId="0" borderId="1" xfId="6" applyNumberFormat="1" applyFont="1" applyFill="1" applyBorder="1" applyAlignment="1">
      <alignment horizontal="right" vertical="center"/>
    </xf>
    <xf numFmtId="41" fontId="12" fillId="0" borderId="0" xfId="6" applyNumberFormat="1" applyFont="1" applyFill="1" applyBorder="1" applyAlignment="1">
      <alignment horizontal="right" vertical="center"/>
    </xf>
    <xf numFmtId="41" fontId="12" fillId="0" borderId="0" xfId="6" applyNumberFormat="1" applyFont="1" applyFill="1" applyAlignment="1">
      <alignment horizontal="center" vertical="center"/>
    </xf>
    <xf numFmtId="41" fontId="12" fillId="0" borderId="0" xfId="6" applyNumberFormat="1" applyFont="1" applyFill="1" applyBorder="1" applyAlignment="1">
      <alignment horizontal="center" vertical="center"/>
    </xf>
    <xf numFmtId="41" fontId="14" fillId="0" borderId="4" xfId="6" applyNumberFormat="1" applyFont="1" applyFill="1" applyBorder="1" applyAlignment="1">
      <alignment horizontal="right" vertical="center"/>
    </xf>
    <xf numFmtId="41" fontId="14" fillId="0" borderId="0" xfId="6" applyNumberFormat="1" applyFont="1" applyFill="1" applyBorder="1" applyAlignment="1">
      <alignment horizontal="right"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horizontal="right" vertical="center"/>
    </xf>
    <xf numFmtId="41" fontId="14" fillId="0" borderId="0" xfId="6" applyNumberFormat="1" applyFont="1" applyFill="1" applyBorder="1" applyAlignment="1">
      <alignment vertical="center"/>
    </xf>
    <xf numFmtId="41" fontId="12" fillId="0" borderId="0" xfId="4" applyNumberFormat="1" applyFont="1" applyFill="1" applyAlignment="1">
      <alignment horizontal="right" vertical="center"/>
    </xf>
    <xf numFmtId="41" fontId="14" fillId="0" borderId="0" xfId="4" applyNumberFormat="1" applyFont="1" applyFill="1" applyAlignment="1">
      <alignment horizontal="right" vertical="center"/>
    </xf>
    <xf numFmtId="9" fontId="14" fillId="0" borderId="0" xfId="55" applyFont="1" applyFill="1" applyBorder="1" applyAlignment="1">
      <alignment horizontal="right" vertical="center"/>
    </xf>
    <xf numFmtId="41" fontId="14" fillId="0" borderId="4" xfId="1" applyNumberFormat="1" applyFont="1" applyFill="1" applyBorder="1" applyAlignment="1">
      <alignment horizontal="right" vertical="center"/>
    </xf>
    <xf numFmtId="43" fontId="12" fillId="0" borderId="2" xfId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23" fillId="0" borderId="0" xfId="1" applyNumberFormat="1" applyFont="1" applyFill="1" applyBorder="1" applyAlignment="1" applyProtection="1">
      <alignment horizontal="right" vertical="center"/>
      <protection locked="0"/>
    </xf>
    <xf numFmtId="41" fontId="5" fillId="0" borderId="0" xfId="1" applyNumberFormat="1" applyFont="1" applyFill="1" applyBorder="1" applyAlignment="1" applyProtection="1">
      <alignment horizontal="center" vertical="center"/>
      <protection locked="0"/>
    </xf>
    <xf numFmtId="41" fontId="5" fillId="0" borderId="0" xfId="1" applyNumberFormat="1" applyFont="1" applyFill="1" applyBorder="1" applyAlignment="1" applyProtection="1">
      <alignment vertical="center"/>
      <protection locked="0"/>
    </xf>
    <xf numFmtId="41" fontId="14" fillId="0" borderId="0" xfId="55" applyNumberFormat="1" applyFont="1" applyFill="1" applyBorder="1" applyAlignment="1">
      <alignment horizontal="right" vertical="center"/>
    </xf>
    <xf numFmtId="41" fontId="12" fillId="0" borderId="0" xfId="55" applyNumberFormat="1" applyFont="1" applyFill="1" applyBorder="1" applyAlignment="1">
      <alignment horizontal="right" vertical="center"/>
    </xf>
    <xf numFmtId="43" fontId="12" fillId="0" borderId="0" xfId="1" applyFont="1" applyFill="1" applyBorder="1" applyAlignment="1">
      <alignment vertical="center"/>
    </xf>
    <xf numFmtId="166" fontId="12" fillId="0" borderId="0" xfId="1" applyNumberFormat="1" applyFont="1" applyFill="1" applyBorder="1" applyAlignment="1">
      <alignment horizontal="right" vertical="center"/>
    </xf>
    <xf numFmtId="41" fontId="14" fillId="0" borderId="3" xfId="3" applyNumberFormat="1" applyFont="1" applyFill="1" applyBorder="1" applyAlignment="1">
      <alignment horizontal="right" vertical="center"/>
    </xf>
    <xf numFmtId="41" fontId="12" fillId="0" borderId="5" xfId="1" applyNumberFormat="1" applyFont="1" applyFill="1" applyBorder="1" applyAlignment="1">
      <alignment horizontal="right" vertical="center"/>
    </xf>
    <xf numFmtId="41" fontId="14" fillId="0" borderId="0" xfId="70" applyNumberFormat="1" applyFont="1" applyFill="1" applyBorder="1" applyAlignment="1">
      <alignment horizontal="right" vertical="center"/>
    </xf>
    <xf numFmtId="41" fontId="0" fillId="0" borderId="0" xfId="4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horizontal="center" vertical="center"/>
    </xf>
    <xf numFmtId="41" fontId="14" fillId="0" borderId="1" xfId="3" applyNumberFormat="1" applyFont="1" applyFill="1" applyBorder="1" applyAlignment="1">
      <alignment horizontal="right" vertical="center"/>
    </xf>
    <xf numFmtId="41" fontId="14" fillId="0" borderId="3" xfId="6" applyNumberFormat="1" applyFont="1" applyFill="1" applyBorder="1" applyAlignment="1">
      <alignment horizontal="right" vertical="center"/>
    </xf>
    <xf numFmtId="166" fontId="14" fillId="0" borderId="0" xfId="1" applyNumberFormat="1" applyFont="1" applyFill="1" applyBorder="1" applyAlignment="1">
      <alignment horizontal="right" vertical="center"/>
    </xf>
    <xf numFmtId="166" fontId="14" fillId="0" borderId="0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horizontal="right" vertical="center"/>
    </xf>
    <xf numFmtId="166" fontId="12" fillId="0" borderId="0" xfId="1" applyNumberFormat="1" applyFont="1" applyFill="1" applyAlignment="1">
      <alignment horizontal="center" vertical="center"/>
    </xf>
    <xf numFmtId="166" fontId="12" fillId="0" borderId="0" xfId="1" applyNumberFormat="1" applyFont="1" applyFill="1" applyBorder="1" applyAlignment="1">
      <alignment horizontal="center" vertical="center"/>
    </xf>
    <xf numFmtId="166" fontId="12" fillId="0" borderId="0" xfId="1" applyNumberFormat="1" applyFont="1" applyFill="1" applyAlignment="1">
      <alignment horizontal="right" vertical="center"/>
    </xf>
    <xf numFmtId="166" fontId="14" fillId="0" borderId="1" xfId="1" applyNumberFormat="1" applyFont="1" applyFill="1" applyBorder="1" applyAlignment="1">
      <alignment horizontal="center" vertical="center"/>
    </xf>
    <xf numFmtId="166" fontId="14" fillId="0" borderId="0" xfId="1" applyNumberFormat="1" applyFont="1" applyFill="1" applyBorder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6" fontId="14" fillId="0" borderId="4" xfId="1" applyNumberFormat="1" applyFont="1" applyFill="1" applyBorder="1" applyAlignment="1">
      <alignment horizontal="right" vertical="center"/>
    </xf>
    <xf numFmtId="43" fontId="12" fillId="0" borderId="0" xfId="1" applyFont="1" applyFill="1" applyAlignment="1">
      <alignment horizontal="right" vertical="center"/>
    </xf>
    <xf numFmtId="41" fontId="14" fillId="0" borderId="0" xfId="4" applyNumberFormat="1" applyFont="1" applyFill="1" applyBorder="1" applyAlignment="1">
      <alignment horizontal="right" vertical="center"/>
    </xf>
    <xf numFmtId="170" fontId="14" fillId="0" borderId="0" xfId="55" applyNumberFormat="1" applyFont="1" applyFill="1" applyBorder="1" applyAlignment="1">
      <alignment horizontal="right" vertical="center"/>
    </xf>
    <xf numFmtId="166" fontId="14" fillId="0" borderId="0" xfId="6" applyNumberFormat="1" applyFont="1" applyFill="1" applyBorder="1" applyAlignment="1">
      <alignment horizontal="right" vertical="center"/>
    </xf>
    <xf numFmtId="166" fontId="14" fillId="0" borderId="0" xfId="70" applyNumberFormat="1" applyFont="1" applyFill="1" applyAlignment="1">
      <alignment horizontal="right" vertical="center"/>
    </xf>
    <xf numFmtId="166" fontId="14" fillId="0" borderId="0" xfId="6" applyNumberFormat="1" applyFont="1" applyFill="1" applyBorder="1" applyAlignment="1">
      <alignment vertical="center"/>
    </xf>
    <xf numFmtId="170" fontId="12" fillId="0" borderId="0" xfId="1" applyNumberFormat="1" applyFont="1" applyFill="1" applyAlignment="1">
      <alignment horizontal="right" vertical="center"/>
    </xf>
    <xf numFmtId="168" fontId="14" fillId="0" borderId="0" xfId="55" applyNumberFormat="1" applyFont="1" applyFill="1" applyBorder="1" applyAlignment="1">
      <alignment horizontal="right" vertical="center"/>
    </xf>
    <xf numFmtId="41" fontId="12" fillId="0" borderId="0" xfId="6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/>
    </xf>
    <xf numFmtId="41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41" fontId="12" fillId="0" borderId="0" xfId="0" applyNumberFormat="1" applyFont="1" applyFill="1" applyAlignment="1">
      <alignment horizontal="right" vertical="center"/>
    </xf>
    <xf numFmtId="49" fontId="12" fillId="0" borderId="0" xfId="0" quotePrefix="1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1" fontId="12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41" fontId="12" fillId="0" borderId="0" xfId="0" applyNumberFormat="1" applyFont="1" applyFill="1" applyAlignment="1">
      <alignment horizontal="center" vertical="center"/>
    </xf>
    <xf numFmtId="41" fontId="14" fillId="0" borderId="0" xfId="0" applyNumberFormat="1" applyFont="1" applyFill="1" applyAlignment="1">
      <alignment horizontal="right" vertical="center"/>
    </xf>
    <xf numFmtId="43" fontId="1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1" fontId="14" fillId="0" borderId="5" xfId="0" applyNumberFormat="1" applyFont="1" applyFill="1" applyBorder="1" applyAlignment="1">
      <alignment horizontal="right" vertical="center"/>
    </xf>
    <xf numFmtId="41" fontId="12" fillId="0" borderId="0" xfId="54" applyNumberFormat="1" applyFont="1" applyFill="1" applyAlignment="1">
      <alignment vertical="center"/>
    </xf>
    <xf numFmtId="41" fontId="12" fillId="0" borderId="0" xfId="54" applyNumberFormat="1" applyFont="1" applyFill="1" applyAlignment="1">
      <alignment horizontal="right" vertical="center"/>
    </xf>
    <xf numFmtId="41" fontId="5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 applyProtection="1">
      <alignment vertical="center"/>
      <protection locked="0"/>
    </xf>
    <xf numFmtId="165" fontId="12" fillId="0" borderId="0" xfId="54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left" vertical="center"/>
    </xf>
    <xf numFmtId="165" fontId="22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165" fontId="13" fillId="0" borderId="0" xfId="0" applyNumberFormat="1" applyFont="1" applyFill="1" applyAlignment="1" applyProtection="1">
      <alignment horizontal="center" vertical="center"/>
      <protection locked="0"/>
    </xf>
    <xf numFmtId="165" fontId="12" fillId="0" borderId="0" xfId="0" applyNumberFormat="1" applyFont="1" applyFill="1" applyAlignment="1" applyProtection="1">
      <alignment horizontal="left" vertical="center"/>
      <protection locked="0"/>
    </xf>
    <xf numFmtId="165" fontId="22" fillId="0" borderId="0" xfId="0" applyNumberFormat="1" applyFont="1" applyFill="1" applyAlignment="1" applyProtection="1">
      <alignment horizontal="center" vertical="center"/>
      <protection locked="0"/>
    </xf>
    <xf numFmtId="165" fontId="5" fillId="0" borderId="0" xfId="0" applyNumberFormat="1" applyFont="1" applyFill="1" applyAlignment="1" applyProtection="1">
      <alignment horizontal="left" vertical="center"/>
      <protection locked="0"/>
    </xf>
    <xf numFmtId="165" fontId="24" fillId="0" borderId="0" xfId="0" applyNumberFormat="1" applyFont="1" applyFill="1" applyAlignment="1" applyProtection="1">
      <alignment horizontal="center" vertical="center"/>
      <protection locked="0"/>
    </xf>
    <xf numFmtId="165" fontId="23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1" fontId="5" fillId="0" borderId="0" xfId="0" applyNumberFormat="1" applyFont="1" applyFill="1" applyAlignment="1" applyProtection="1">
      <alignment vertical="center"/>
      <protection locked="0"/>
    </xf>
    <xf numFmtId="41" fontId="7" fillId="0" borderId="0" xfId="0" applyNumberFormat="1" applyFont="1" applyFill="1" applyAlignment="1">
      <alignment horizontal="right" vertical="center"/>
    </xf>
    <xf numFmtId="165" fontId="11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72" fontId="23" fillId="0" borderId="0" xfId="1" applyNumberFormat="1" applyFont="1" applyFill="1" applyBorder="1" applyAlignment="1" applyProtection="1">
      <alignment horizontal="right" vertical="center"/>
      <protection locked="0"/>
    </xf>
    <xf numFmtId="172" fontId="30" fillId="0" borderId="0" xfId="1" applyNumberFormat="1" applyFont="1" applyFill="1" applyAlignment="1" applyProtection="1">
      <alignment horizontal="right" vertical="center"/>
      <protection locked="0"/>
    </xf>
    <xf numFmtId="41" fontId="14" fillId="0" borderId="5" xfId="6" applyNumberFormat="1" applyFont="1" applyFill="1" applyBorder="1" applyAlignment="1">
      <alignment horizontal="right" vertical="center"/>
    </xf>
    <xf numFmtId="166" fontId="27" fillId="0" borderId="0" xfId="1" applyNumberFormat="1" applyFont="1" applyFill="1" applyAlignment="1">
      <alignment horizontal="right" vertical="center"/>
    </xf>
    <xf numFmtId="166" fontId="27" fillId="0" borderId="3" xfId="1" applyNumberFormat="1" applyFont="1" applyFill="1" applyBorder="1" applyAlignment="1">
      <alignment horizontal="right" vertical="center"/>
    </xf>
    <xf numFmtId="166" fontId="23" fillId="0" borderId="1" xfId="1" applyNumberFormat="1" applyFont="1" applyFill="1" applyBorder="1" applyAlignment="1">
      <alignment horizontal="right" vertical="center"/>
    </xf>
    <xf numFmtId="166" fontId="23" fillId="0" borderId="3" xfId="1" applyNumberFormat="1" applyFont="1" applyFill="1" applyBorder="1" applyAlignment="1">
      <alignment horizontal="right" vertical="center"/>
    </xf>
    <xf numFmtId="166" fontId="27" fillId="0" borderId="0" xfId="1" applyNumberFormat="1" applyFont="1" applyFill="1" applyBorder="1" applyAlignment="1">
      <alignment horizontal="right" vertical="center"/>
    </xf>
    <xf numFmtId="0" fontId="14" fillId="0" borderId="0" xfId="0" applyFont="1" applyFill="1" applyAlignment="1" applyProtection="1">
      <alignment vertical="center"/>
      <protection locked="0"/>
    </xf>
    <xf numFmtId="166" fontId="5" fillId="0" borderId="0" xfId="1" applyNumberFormat="1" applyFont="1" applyFill="1" applyBorder="1" applyAlignment="1">
      <alignment horizontal="right" vertical="center"/>
    </xf>
    <xf numFmtId="41" fontId="12" fillId="0" borderId="3" xfId="6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 applyProtection="1">
      <alignment horizontal="left" vertical="center"/>
      <protection locked="0"/>
    </xf>
    <xf numFmtId="165" fontId="14" fillId="0" borderId="0" xfId="0" applyNumberFormat="1" applyFont="1" applyFill="1" applyAlignment="1" applyProtection="1">
      <alignment horizontal="left" vertical="center"/>
      <protection locked="0"/>
    </xf>
    <xf numFmtId="165" fontId="24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165" fontId="14" fillId="0" borderId="0" xfId="0" applyNumberFormat="1" applyFont="1" applyFill="1" applyAlignment="1">
      <alignment horizontal="left" vertical="center"/>
    </xf>
    <xf numFmtId="165" fontId="23" fillId="0" borderId="0" xfId="0" applyNumberFormat="1" applyFont="1" applyFill="1" applyAlignment="1" applyProtection="1">
      <alignment vertical="center"/>
      <protection locked="0"/>
    </xf>
    <xf numFmtId="0" fontId="15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 wrapText="1"/>
    </xf>
    <xf numFmtId="0" fontId="12" fillId="0" borderId="0" xfId="27" applyFill="1" applyAlignment="1">
      <alignment horizontal="left" wrapText="1"/>
    </xf>
    <xf numFmtId="165" fontId="15" fillId="0" borderId="0" xfId="0" applyNumberFormat="1" applyFont="1" applyFill="1" applyAlignment="1">
      <alignment horizontal="left" vertical="center"/>
    </xf>
    <xf numFmtId="165" fontId="14" fillId="0" borderId="0" xfId="73" applyNumberFormat="1" applyFont="1" applyFill="1" applyAlignment="1">
      <alignment horizontal="left" vertical="center"/>
    </xf>
    <xf numFmtId="165" fontId="12" fillId="0" borderId="0" xfId="73" applyNumberFormat="1" applyFill="1" applyAlignment="1">
      <alignment horizontal="left" vertical="center"/>
    </xf>
    <xf numFmtId="165" fontId="12" fillId="0" borderId="0" xfId="63" applyNumberFormat="1" applyFill="1" applyAlignment="1">
      <alignment horizontal="left" vertical="center"/>
    </xf>
    <xf numFmtId="165" fontId="14" fillId="0" borderId="0" xfId="63" applyNumberFormat="1" applyFont="1" applyFill="1" applyAlignment="1">
      <alignment horizontal="left" vertical="center"/>
    </xf>
    <xf numFmtId="165" fontId="9" fillId="0" borderId="0" xfId="0" applyNumberFormat="1" applyFont="1" applyFill="1" applyAlignment="1">
      <alignment horizontal="center" vertical="center"/>
    </xf>
    <xf numFmtId="41" fontId="9" fillId="0" borderId="0" xfId="54" applyNumberFormat="1" applyFont="1" applyFill="1" applyAlignment="1">
      <alignment horizontal="right" vertical="center"/>
    </xf>
    <xf numFmtId="41" fontId="9" fillId="0" borderId="0" xfId="54" applyNumberFormat="1" applyFont="1" applyFill="1" applyAlignment="1">
      <alignment vertical="center"/>
    </xf>
    <xf numFmtId="165" fontId="13" fillId="0" borderId="0" xfId="54" applyNumberFormat="1" applyFont="1" applyFill="1" applyAlignment="1">
      <alignment horizontal="center" vertical="center"/>
    </xf>
    <xf numFmtId="41" fontId="12" fillId="0" borderId="0" xfId="54" applyNumberFormat="1" applyFont="1" applyFill="1" applyAlignment="1">
      <alignment horizontal="center" vertical="center"/>
    </xf>
    <xf numFmtId="165" fontId="12" fillId="0" borderId="0" xfId="54" applyNumberFormat="1" applyFont="1" applyFill="1" applyAlignment="1">
      <alignment horizontal="center" vertical="center"/>
    </xf>
    <xf numFmtId="165" fontId="14" fillId="0" borderId="0" xfId="54" applyNumberFormat="1" applyFont="1" applyFill="1" applyAlignment="1">
      <alignment vertical="center"/>
    </xf>
    <xf numFmtId="165" fontId="15" fillId="0" borderId="0" xfId="32" applyNumberFormat="1" applyFont="1" applyFill="1" applyAlignment="1">
      <alignment horizontal="center" vertical="center"/>
    </xf>
    <xf numFmtId="0" fontId="13" fillId="0" borderId="0" xfId="32" applyFont="1" applyFill="1" applyAlignment="1">
      <alignment horizontal="center" vertical="center"/>
    </xf>
    <xf numFmtId="165" fontId="15" fillId="0" borderId="0" xfId="54" applyNumberFormat="1" applyFont="1" applyFill="1" applyAlignment="1">
      <alignment vertical="center"/>
    </xf>
    <xf numFmtId="0" fontId="12" fillId="0" borderId="0" xfId="32" applyFont="1" applyFill="1" applyAlignment="1">
      <alignment vertical="center"/>
    </xf>
    <xf numFmtId="0" fontId="15" fillId="0" borderId="0" xfId="32" applyFont="1" applyFill="1" applyAlignment="1">
      <alignment horizontal="center" vertical="center"/>
    </xf>
    <xf numFmtId="0" fontId="29" fillId="0" borderId="0" xfId="32" applyFont="1" applyFill="1" applyAlignment="1">
      <alignment horizontal="center" vertical="center"/>
    </xf>
    <xf numFmtId="43" fontId="0" fillId="0" borderId="0" xfId="1" applyFont="1" applyFill="1" applyAlignment="1">
      <alignment vertical="center"/>
    </xf>
    <xf numFmtId="41" fontId="14" fillId="0" borderId="0" xfId="54" applyNumberFormat="1" applyFont="1" applyFill="1" applyAlignment="1">
      <alignment horizontal="centerContinuous" vertical="center"/>
    </xf>
    <xf numFmtId="165" fontId="9" fillId="0" borderId="0" xfId="54" applyNumberFormat="1" applyFont="1" applyFill="1" applyAlignment="1">
      <alignment vertical="center"/>
    </xf>
    <xf numFmtId="0" fontId="14" fillId="0" borderId="0" xfId="37" applyFont="1" applyFill="1" applyAlignment="1">
      <alignment horizontal="left"/>
    </xf>
    <xf numFmtId="0" fontId="21" fillId="0" borderId="0" xfId="36" applyFont="1" applyFill="1" applyAlignment="1">
      <alignment horizontal="center" vertical="center"/>
    </xf>
    <xf numFmtId="171" fontId="12" fillId="0" borderId="0" xfId="54" applyNumberFormat="1" applyFont="1" applyFill="1" applyAlignment="1">
      <alignment vertical="center"/>
    </xf>
    <xf numFmtId="41" fontId="0" fillId="0" borderId="0" xfId="54" applyNumberFormat="1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165" fontId="15" fillId="0" borderId="0" xfId="0" applyNumberFormat="1" applyFont="1" applyFill="1" applyAlignment="1">
      <alignment horizontal="center" vertical="center"/>
    </xf>
    <xf numFmtId="165" fontId="14" fillId="0" borderId="0" xfId="26" applyNumberFormat="1" applyFont="1" applyFill="1" applyAlignment="1">
      <alignment horizontal="left" vertical="center"/>
    </xf>
    <xf numFmtId="165" fontId="15" fillId="0" borderId="0" xfId="26" applyNumberFormat="1" applyFont="1" applyFill="1" applyAlignment="1">
      <alignment horizontal="left" vertical="center"/>
    </xf>
    <xf numFmtId="165" fontId="12" fillId="0" borderId="0" xfId="26" applyNumberFormat="1" applyFont="1" applyFill="1" applyAlignment="1">
      <alignment horizontal="left" vertical="center"/>
    </xf>
    <xf numFmtId="43" fontId="12" fillId="0" borderId="0" xfId="0" applyNumberFormat="1" applyFont="1" applyFill="1" applyAlignment="1">
      <alignment horizontal="right" vertical="center"/>
    </xf>
    <xf numFmtId="170" fontId="12" fillId="0" borderId="0" xfId="0" applyNumberFormat="1" applyFont="1" applyFill="1" applyAlignment="1">
      <alignment horizontal="right" vertical="center"/>
    </xf>
    <xf numFmtId="168" fontId="12" fillId="0" borderId="0" xfId="0" applyNumberFormat="1" applyFont="1" applyFill="1" applyAlignment="1">
      <alignment horizontal="right" vertical="center"/>
    </xf>
    <xf numFmtId="166" fontId="14" fillId="0" borderId="1" xfId="1" applyNumberFormat="1" applyFont="1" applyFill="1" applyBorder="1" applyAlignment="1">
      <alignment horizontal="right" vertical="center"/>
    </xf>
    <xf numFmtId="166" fontId="14" fillId="0" borderId="3" xfId="1" applyNumberFormat="1" applyFont="1" applyFill="1" applyBorder="1" applyAlignment="1">
      <alignment horizontal="right" vertical="center"/>
    </xf>
    <xf numFmtId="166" fontId="12" fillId="0" borderId="3" xfId="1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173" fontId="23" fillId="0" borderId="0" xfId="1" applyNumberFormat="1" applyFont="1" applyFill="1" applyBorder="1" applyAlignment="1" applyProtection="1">
      <alignment horizontal="right" vertical="center"/>
      <protection locked="0"/>
    </xf>
    <xf numFmtId="41" fontId="23" fillId="0" borderId="1" xfId="1" applyNumberFormat="1" applyFont="1" applyFill="1" applyBorder="1" applyAlignment="1" applyProtection="1">
      <alignment horizontal="right" vertical="center"/>
      <protection locked="0"/>
    </xf>
    <xf numFmtId="41" fontId="5" fillId="0" borderId="0" xfId="1" applyNumberFormat="1" applyFont="1" applyFill="1" applyAlignment="1">
      <alignment horizontal="right" vertical="center"/>
    </xf>
    <xf numFmtId="41" fontId="5" fillId="0" borderId="0" xfId="1" applyNumberFormat="1" applyFont="1" applyFill="1" applyBorder="1" applyAlignment="1" applyProtection="1">
      <alignment horizontal="right" vertical="center"/>
      <protection locked="0"/>
    </xf>
    <xf numFmtId="41" fontId="23" fillId="0" borderId="3" xfId="1" applyNumberFormat="1" applyFont="1" applyFill="1" applyBorder="1" applyAlignment="1" applyProtection="1">
      <alignment horizontal="right" vertical="center"/>
      <protection locked="0"/>
    </xf>
    <xf numFmtId="41" fontId="5" fillId="0" borderId="2" xfId="1" applyNumberFormat="1" applyFont="1" applyFill="1" applyBorder="1" applyAlignment="1" applyProtection="1">
      <alignment horizontal="right" vertical="center"/>
      <protection locked="0"/>
    </xf>
    <xf numFmtId="41" fontId="23" fillId="0" borderId="5" xfId="1" applyNumberFormat="1" applyFont="1" applyFill="1" applyBorder="1" applyAlignment="1" applyProtection="1">
      <alignment horizontal="right" vertical="center"/>
      <protection locked="0"/>
    </xf>
    <xf numFmtId="41" fontId="5" fillId="0" borderId="3" xfId="1" applyNumberFormat="1" applyFont="1" applyFill="1" applyBorder="1" applyAlignment="1" applyProtection="1">
      <alignment horizontal="right" vertical="center"/>
      <protection locked="0"/>
    </xf>
    <xf numFmtId="41" fontId="23" fillId="0" borderId="2" xfId="1" applyNumberFormat="1" applyFont="1" applyFill="1" applyBorder="1" applyAlignment="1" applyProtection="1">
      <alignment horizontal="right" vertical="center"/>
      <protection locked="0"/>
    </xf>
    <xf numFmtId="41" fontId="14" fillId="0" borderId="1" xfId="1" applyNumberFormat="1" applyFont="1" applyFill="1" applyBorder="1" applyAlignment="1">
      <alignment horizontal="right" vertical="center"/>
    </xf>
    <xf numFmtId="41" fontId="14" fillId="0" borderId="0" xfId="1" applyNumberFormat="1" applyFont="1" applyFill="1" applyBorder="1" applyAlignment="1">
      <alignment horizontal="right" vertical="center"/>
    </xf>
    <xf numFmtId="41" fontId="14" fillId="0" borderId="5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4" applyNumberFormat="1" applyFont="1" applyFill="1" applyBorder="1" applyAlignment="1">
      <alignment horizontal="right" vertical="center"/>
    </xf>
    <xf numFmtId="41" fontId="14" fillId="0" borderId="1" xfId="4" applyNumberFormat="1" applyFont="1" applyFill="1" applyBorder="1" applyAlignment="1">
      <alignment horizontal="right" vertical="center"/>
    </xf>
    <xf numFmtId="41" fontId="14" fillId="0" borderId="2" xfId="1" applyNumberFormat="1" applyFont="1" applyFill="1" applyBorder="1" applyAlignment="1">
      <alignment horizontal="right" vertical="center"/>
    </xf>
    <xf numFmtId="41" fontId="12" fillId="0" borderId="3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0" fillId="0" borderId="3" xfId="4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 vertical="center"/>
    </xf>
    <xf numFmtId="41" fontId="12" fillId="0" borderId="0" xfId="0" quotePrefix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ill="1" applyAlignment="1" applyProtection="1">
      <alignment vertical="center"/>
      <protection locked="0"/>
    </xf>
    <xf numFmtId="41" fontId="0" fillId="0" borderId="0" xfId="0" applyNumberFormat="1" applyFill="1" applyAlignment="1">
      <alignment horizontal="right" vertical="center"/>
    </xf>
    <xf numFmtId="165" fontId="28" fillId="0" borderId="0" xfId="54" applyNumberFormat="1" applyFont="1" applyFill="1" applyAlignment="1">
      <alignment vertical="center"/>
    </xf>
    <xf numFmtId="0" fontId="15" fillId="0" borderId="0" xfId="39" applyFont="1" applyFill="1" applyAlignment="1">
      <alignment horizontal="left"/>
    </xf>
    <xf numFmtId="41" fontId="14" fillId="0" borderId="0" xfId="54" applyNumberFormat="1" applyFont="1" applyFill="1" applyAlignment="1">
      <alignment horizontal="center" vertical="center"/>
    </xf>
    <xf numFmtId="41" fontId="13" fillId="0" borderId="0" xfId="54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left"/>
    </xf>
    <xf numFmtId="165" fontId="15" fillId="0" borderId="0" xfId="54" applyNumberFormat="1" applyFont="1" applyFill="1" applyAlignment="1">
      <alignment vertical="center" wrapText="1"/>
    </xf>
    <xf numFmtId="41" fontId="23" fillId="0" borderId="0" xfId="0" applyNumberFormat="1" applyFont="1" applyFill="1" applyAlignment="1">
      <alignment horizontal="center" vertical="center"/>
    </xf>
    <xf numFmtId="41" fontId="13" fillId="0" borderId="0" xfId="0" applyNumberFormat="1" applyFont="1" applyFill="1" applyAlignment="1">
      <alignment horizontal="center" vertical="center"/>
    </xf>
    <xf numFmtId="41" fontId="14" fillId="0" borderId="0" xfId="54" applyNumberFormat="1" applyFont="1" applyFill="1" applyAlignment="1">
      <alignment horizontal="center" vertical="center"/>
    </xf>
    <xf numFmtId="41" fontId="12" fillId="0" borderId="3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Alignment="1">
      <alignment horizontal="center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22" fillId="0" borderId="0" xfId="0" applyNumberFormat="1" applyFont="1" applyFill="1" applyAlignment="1">
      <alignment horizontal="center" vertical="center"/>
    </xf>
    <xf numFmtId="41" fontId="2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1" fontId="14" fillId="0" borderId="0" xfId="0" applyNumberFormat="1" applyFont="1" applyFill="1" applyAlignment="1">
      <alignment horizontal="center" vertical="center"/>
    </xf>
    <xf numFmtId="41" fontId="1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41" fontId="14" fillId="0" borderId="0" xfId="54" applyNumberFormat="1" applyFont="1" applyFill="1" applyAlignment="1">
      <alignment horizontal="center" vertical="center"/>
    </xf>
    <xf numFmtId="41" fontId="12" fillId="0" borderId="3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Alignment="1">
      <alignment horizontal="center" vertical="center"/>
    </xf>
    <xf numFmtId="41" fontId="14" fillId="0" borderId="0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41" fontId="13" fillId="0" borderId="0" xfId="1" applyNumberFormat="1" applyFont="1" applyFill="1" applyBorder="1" applyAlignment="1">
      <alignment horizontal="center" vertical="center"/>
    </xf>
  </cellXfs>
  <cellStyles count="85">
    <cellStyle name="Comma" xfId="1" builtinId="3"/>
    <cellStyle name="Comma [0] 2" xfId="2" xr:uid="{00000000-0005-0000-0000-000001000000}"/>
    <cellStyle name="Comma 10" xfId="60" xr:uid="{00000000-0005-0000-0000-000002000000}"/>
    <cellStyle name="Comma 11" xfId="80" xr:uid="{00000000-0005-0000-0000-000003000000}"/>
    <cellStyle name="Comma 18" xfId="62" xr:uid="{00000000-0005-0000-0000-000004000000}"/>
    <cellStyle name="Comma 2" xfId="3" xr:uid="{00000000-0005-0000-0000-000005000000}"/>
    <cellStyle name="Comma 2 2" xfId="4" xr:uid="{00000000-0005-0000-0000-000006000000}"/>
    <cellStyle name="Comma 2 2 3" xfId="69" xr:uid="{00000000-0005-0000-0000-000007000000}"/>
    <cellStyle name="Comma 2 3" xfId="5" xr:uid="{00000000-0005-0000-0000-000008000000}"/>
    <cellStyle name="Comma 3" xfId="6" xr:uid="{00000000-0005-0000-0000-000009000000}"/>
    <cellStyle name="Comma 3 2" xfId="7" xr:uid="{00000000-0005-0000-0000-00000A000000}"/>
    <cellStyle name="Comma 3 2 3" xfId="71" xr:uid="{00000000-0005-0000-0000-00000B000000}"/>
    <cellStyle name="Comma 3 3" xfId="8" xr:uid="{00000000-0005-0000-0000-00000C000000}"/>
    <cellStyle name="Comma 3 5" xfId="70" xr:uid="{00000000-0005-0000-0000-00000D000000}"/>
    <cellStyle name="Comma 4" xfId="9" xr:uid="{00000000-0005-0000-0000-00000E000000}"/>
    <cellStyle name="Comma 5" xfId="10" xr:uid="{00000000-0005-0000-0000-00000F000000}"/>
    <cellStyle name="Comma 6" xfId="11" xr:uid="{00000000-0005-0000-0000-000010000000}"/>
    <cellStyle name="Comma 7" xfId="12" xr:uid="{00000000-0005-0000-0000-000011000000}"/>
    <cellStyle name="Comma 8" xfId="13" xr:uid="{00000000-0005-0000-0000-000012000000}"/>
    <cellStyle name="Comma 9" xfId="14" xr:uid="{00000000-0005-0000-0000-000013000000}"/>
    <cellStyle name="Normal" xfId="0" builtinId="0"/>
    <cellStyle name="Normal - Style1" xfId="15" xr:uid="{00000000-0005-0000-0000-000015000000}"/>
    <cellStyle name="Normal 10" xfId="16" xr:uid="{00000000-0005-0000-0000-000016000000}"/>
    <cellStyle name="Normal 11" xfId="17" xr:uid="{00000000-0005-0000-0000-000017000000}"/>
    <cellStyle name="Normal 12" xfId="18" xr:uid="{00000000-0005-0000-0000-000018000000}"/>
    <cellStyle name="Normal 12 2" xfId="61" xr:uid="{00000000-0005-0000-0000-000019000000}"/>
    <cellStyle name="Normal 13" xfId="19" xr:uid="{00000000-0005-0000-0000-00001A000000}"/>
    <cellStyle name="Normal 14" xfId="20" xr:uid="{00000000-0005-0000-0000-00001B000000}"/>
    <cellStyle name="Normal 15" xfId="21" xr:uid="{00000000-0005-0000-0000-00001C000000}"/>
    <cellStyle name="Normal 16" xfId="22" xr:uid="{00000000-0005-0000-0000-00001D000000}"/>
    <cellStyle name="Normal 17" xfId="23" xr:uid="{00000000-0005-0000-0000-00001E000000}"/>
    <cellStyle name="Normal 18" xfId="24" xr:uid="{00000000-0005-0000-0000-00001F000000}"/>
    <cellStyle name="Normal 19" xfId="25" xr:uid="{00000000-0005-0000-0000-000020000000}"/>
    <cellStyle name="Normal 2" xfId="26" xr:uid="{00000000-0005-0000-0000-000021000000}"/>
    <cellStyle name="Normal 2 2" xfId="27" xr:uid="{00000000-0005-0000-0000-000022000000}"/>
    <cellStyle name="Normal 2 2 3" xfId="63" xr:uid="{00000000-0005-0000-0000-000023000000}"/>
    <cellStyle name="Normal 2 7" xfId="67" xr:uid="{00000000-0005-0000-0000-000024000000}"/>
    <cellStyle name="Normal 20" xfId="28" xr:uid="{00000000-0005-0000-0000-000025000000}"/>
    <cellStyle name="Normal 21" xfId="29" xr:uid="{00000000-0005-0000-0000-000026000000}"/>
    <cellStyle name="Normal 22" xfId="30" xr:uid="{00000000-0005-0000-0000-000027000000}"/>
    <cellStyle name="Normal 23" xfId="31" xr:uid="{00000000-0005-0000-0000-000028000000}"/>
    <cellStyle name="Normal 24" xfId="32" xr:uid="{00000000-0005-0000-0000-000029000000}"/>
    <cellStyle name="Normal 25" xfId="33" xr:uid="{00000000-0005-0000-0000-00002A000000}"/>
    <cellStyle name="Normal 26" xfId="34" xr:uid="{00000000-0005-0000-0000-00002B000000}"/>
    <cellStyle name="Normal 27" xfId="35" xr:uid="{00000000-0005-0000-0000-00002C000000}"/>
    <cellStyle name="Normal 28" xfId="36" xr:uid="{00000000-0005-0000-0000-00002D000000}"/>
    <cellStyle name="Normal 29" xfId="37" xr:uid="{00000000-0005-0000-0000-00002E000000}"/>
    <cellStyle name="Normal 3" xfId="38" xr:uid="{00000000-0005-0000-0000-00002F000000}"/>
    <cellStyle name="Normal 30" xfId="39" xr:uid="{00000000-0005-0000-0000-000030000000}"/>
    <cellStyle name="Normal 31" xfId="40" xr:uid="{00000000-0005-0000-0000-000031000000}"/>
    <cellStyle name="Normal 32" xfId="41" xr:uid="{00000000-0005-0000-0000-000032000000}"/>
    <cellStyle name="Normal 33" xfId="42" xr:uid="{00000000-0005-0000-0000-000033000000}"/>
    <cellStyle name="Normal 34" xfId="43" xr:uid="{00000000-0005-0000-0000-000034000000}"/>
    <cellStyle name="Normal 35" xfId="44" xr:uid="{00000000-0005-0000-0000-000035000000}"/>
    <cellStyle name="Normal 36" xfId="45" xr:uid="{00000000-0005-0000-0000-000036000000}"/>
    <cellStyle name="Normal 37" xfId="46" xr:uid="{00000000-0005-0000-0000-000037000000}"/>
    <cellStyle name="Normal 38" xfId="47" xr:uid="{00000000-0005-0000-0000-000038000000}"/>
    <cellStyle name="Normal 39" xfId="64" xr:uid="{00000000-0005-0000-0000-000039000000}"/>
    <cellStyle name="Normal 4" xfId="48" xr:uid="{00000000-0005-0000-0000-00003A000000}"/>
    <cellStyle name="Normal 40" xfId="65" xr:uid="{00000000-0005-0000-0000-00003B000000}"/>
    <cellStyle name="Normal 41" xfId="66" xr:uid="{00000000-0005-0000-0000-00003C000000}"/>
    <cellStyle name="Normal 42" xfId="59" xr:uid="{00000000-0005-0000-0000-00003D000000}"/>
    <cellStyle name="Normal 42 2" xfId="72" xr:uid="{00000000-0005-0000-0000-00003E000000}"/>
    <cellStyle name="Normal 42 2 2" xfId="78" xr:uid="{00000000-0005-0000-0000-00003F000000}"/>
    <cellStyle name="Normal 42 2 2 2" xfId="84" xr:uid="{760FBAA8-10A5-4E30-A5A6-4C8AD654B711}"/>
    <cellStyle name="Normal 42 2 3" xfId="82" xr:uid="{1FC19B96-9688-4A7D-B9DE-C6B8679EF807}"/>
    <cellStyle name="Normal 42 3" xfId="77" xr:uid="{00000000-0005-0000-0000-000040000000}"/>
    <cellStyle name="Normal 42 3 2" xfId="83" xr:uid="{027E314D-3039-442C-A2DD-F86B882E67FE}"/>
    <cellStyle name="Normal 42 4" xfId="81" xr:uid="{3C7B1BD0-8D1B-461E-A4DE-35E1C70AEAF5}"/>
    <cellStyle name="Normal 43" xfId="73" xr:uid="{00000000-0005-0000-0000-000041000000}"/>
    <cellStyle name="Normal 44" xfId="76" xr:uid="{00000000-0005-0000-0000-000042000000}"/>
    <cellStyle name="Normal 45" xfId="74" xr:uid="{00000000-0005-0000-0000-000043000000}"/>
    <cellStyle name="Normal 46" xfId="75" xr:uid="{00000000-0005-0000-0000-000044000000}"/>
    <cellStyle name="Normal 47" xfId="79" xr:uid="{00000000-0005-0000-0000-000045000000}"/>
    <cellStyle name="Normal 5" xfId="49" xr:uid="{00000000-0005-0000-0000-000046000000}"/>
    <cellStyle name="Normal 6" xfId="50" xr:uid="{00000000-0005-0000-0000-000047000000}"/>
    <cellStyle name="Normal 7" xfId="51" xr:uid="{00000000-0005-0000-0000-000048000000}"/>
    <cellStyle name="Normal 8" xfId="52" xr:uid="{00000000-0005-0000-0000-000049000000}"/>
    <cellStyle name="Normal 9" xfId="53" xr:uid="{00000000-0005-0000-0000-00004A000000}"/>
    <cellStyle name="Normal_Note-Thai_Q1-2002" xfId="54" xr:uid="{00000000-0005-0000-0000-00004B000000}"/>
    <cellStyle name="Percent" xfId="55" builtinId="5"/>
    <cellStyle name="Percent 2" xfId="56" xr:uid="{00000000-0005-0000-0000-00004D000000}"/>
    <cellStyle name="Percent 3" xfId="57" xr:uid="{00000000-0005-0000-0000-00004E000000}"/>
    <cellStyle name="Percent 3 3" xfId="68" xr:uid="{00000000-0005-0000-0000-00004F000000}"/>
    <cellStyle name="Percent 4" xfId="58" xr:uid="{00000000-0005-0000-0000-000050000000}"/>
  </cellStyles>
  <dxfs count="0"/>
  <tableStyles count="0" defaultTableStyle="TableStyleMedium9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nedrive-global.kpmg.com/personal/raksinat_kpmg_co_th/Documents/TRUBB%20YE24/6)%20YE/5.FS/21)%2027%20Feb%2025/1568139_2024Dec_FSA_Thai%20Rubber%20Latex%20Group%20Public%20Company%20Limited_TH_YE%20&#3626;&#3635;&#3627;&#3619;&#3633;&#3610;&#3607;&#3635;%20cashflow.xlsx" TargetMode="External"/><Relationship Id="rId1" Type="http://schemas.openxmlformats.org/officeDocument/2006/relationships/externalLinkPath" Target="1568139_2024Dec_FSA_Thai%20Rubber%20Latex%20Group%20Public%20Company%20Limited_TH_YE%20&#3626;&#3635;&#3627;&#3619;&#3633;&#3610;&#3607;&#3635;%20cash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FP"/>
      <sheetName val="SI"/>
      <sheetName val="SCE(Conso)  66"/>
      <sheetName val="SCE(Conso)  67"/>
      <sheetName val="SCE  "/>
      <sheetName val="SCF"/>
    </sheetNames>
    <sheetDataSet>
      <sheetData sheetId="0"/>
      <sheetData sheetId="1">
        <row r="19">
          <cell r="G19">
            <v>-4833490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83"/>
  <sheetViews>
    <sheetView tabSelected="1" view="pageBreakPreview" topLeftCell="A6" zoomScaleNormal="78" zoomScaleSheetLayoutView="100" workbookViewId="0">
      <pane xSplit="3" ySplit="2" topLeftCell="D8" activePane="bottomRight" state="frozen"/>
      <selection activeCell="A6" sqref="A6"/>
      <selection pane="topRight" activeCell="D6" sqref="D6"/>
      <selection pane="bottomLeft" activeCell="A8" sqref="A8"/>
      <selection pane="bottomRight" activeCell="A85" sqref="A85"/>
    </sheetView>
  </sheetViews>
  <sheetFormatPr defaultColWidth="9.125" defaultRowHeight="19.2"/>
  <cols>
    <col min="1" max="1" width="55.125" style="96" customWidth="1"/>
    <col min="2" max="2" width="8.625" style="95" customWidth="1"/>
    <col min="3" max="3" width="1.125" style="96" customWidth="1"/>
    <col min="4" max="4" width="18.375" style="94" customWidth="1"/>
    <col min="5" max="5" width="1.125" style="94" customWidth="1"/>
    <col min="6" max="6" width="15.875" style="94" customWidth="1"/>
    <col min="7" max="7" width="1.625" style="94" customWidth="1"/>
    <col min="8" max="8" width="17.875" style="94" customWidth="1"/>
    <col min="9" max="9" width="1.125" style="94" customWidth="1"/>
    <col min="10" max="10" width="15.875" style="94" customWidth="1"/>
    <col min="11" max="16384" width="9.125" style="97"/>
  </cols>
  <sheetData>
    <row r="1" spans="1:10" s="64" customFormat="1" ht="23.4">
      <c r="A1" s="109" t="s">
        <v>0</v>
      </c>
      <c r="B1" s="61"/>
      <c r="C1" s="62"/>
      <c r="D1" s="63"/>
      <c r="E1" s="63"/>
      <c r="F1" s="63"/>
      <c r="G1" s="63"/>
      <c r="H1" s="63"/>
      <c r="I1" s="63"/>
      <c r="J1" s="63"/>
    </row>
    <row r="2" spans="1:10" s="64" customFormat="1" ht="23.4">
      <c r="A2" s="110" t="s">
        <v>227</v>
      </c>
      <c r="B2" s="61"/>
      <c r="C2" s="62"/>
      <c r="D2" s="63"/>
      <c r="E2" s="63"/>
      <c r="F2" s="63"/>
      <c r="G2" s="63"/>
      <c r="H2" s="63"/>
      <c r="I2" s="63"/>
      <c r="J2" s="63"/>
    </row>
    <row r="3" spans="1:10" s="65" customFormat="1" ht="21.6">
      <c r="A3" s="82"/>
      <c r="B3" s="81"/>
      <c r="C3" s="82"/>
      <c r="D3" s="66"/>
      <c r="E3" s="66"/>
      <c r="F3" s="66"/>
      <c r="G3" s="66"/>
      <c r="H3" s="66"/>
      <c r="I3" s="66"/>
      <c r="J3" s="66"/>
    </row>
    <row r="4" spans="1:10" s="65" customFormat="1" ht="21.6">
      <c r="A4" s="82"/>
      <c r="B4" s="83"/>
      <c r="C4" s="84"/>
      <c r="D4" s="197" t="s">
        <v>1</v>
      </c>
      <c r="E4" s="197"/>
      <c r="F4" s="197"/>
      <c r="G4" s="190"/>
      <c r="H4" s="197" t="s">
        <v>2</v>
      </c>
      <c r="I4" s="197"/>
      <c r="J4" s="197"/>
    </row>
    <row r="5" spans="1:10" s="65" customFormat="1" ht="23.4">
      <c r="A5" s="111"/>
      <c r="C5" s="84"/>
      <c r="D5" s="198" t="s">
        <v>3</v>
      </c>
      <c r="E5" s="198"/>
      <c r="F5" s="198"/>
      <c r="G5" s="78"/>
      <c r="H5" s="198" t="s">
        <v>3</v>
      </c>
      <c r="I5" s="198"/>
      <c r="J5" s="198"/>
    </row>
    <row r="6" spans="1:10" s="65" customFormat="1" ht="22.2">
      <c r="A6" s="112" t="s">
        <v>4</v>
      </c>
      <c r="B6" s="83" t="s">
        <v>5</v>
      </c>
      <c r="C6" s="84"/>
      <c r="D6" s="67" t="s">
        <v>223</v>
      </c>
      <c r="E6" s="68"/>
      <c r="F6" s="67" t="s">
        <v>6</v>
      </c>
      <c r="G6" s="67"/>
      <c r="H6" s="67" t="s">
        <v>223</v>
      </c>
      <c r="I6" s="68"/>
      <c r="J6" s="67" t="s">
        <v>6</v>
      </c>
    </row>
    <row r="7" spans="1:10" s="65" customFormat="1" ht="21.6">
      <c r="A7" s="82"/>
      <c r="B7" s="85"/>
      <c r="C7" s="84"/>
      <c r="D7" s="196" t="s">
        <v>7</v>
      </c>
      <c r="E7" s="196"/>
      <c r="F7" s="196"/>
      <c r="G7" s="196"/>
      <c r="H7" s="196"/>
      <c r="I7" s="196"/>
      <c r="J7" s="196"/>
    </row>
    <row r="8" spans="1:10" s="79" customFormat="1" ht="21.6">
      <c r="A8" s="113" t="s">
        <v>8</v>
      </c>
      <c r="B8" s="86"/>
      <c r="C8" s="87"/>
      <c r="D8" s="1"/>
      <c r="E8" s="1"/>
      <c r="F8" s="1"/>
      <c r="G8" s="1"/>
      <c r="H8" s="1"/>
      <c r="I8" s="1"/>
      <c r="J8" s="1"/>
    </row>
    <row r="9" spans="1:10" s="79" customFormat="1" ht="21.6">
      <c r="A9" s="89" t="s">
        <v>9</v>
      </c>
      <c r="B9" s="88">
        <v>5</v>
      </c>
      <c r="C9" s="89"/>
      <c r="D9" s="162">
        <v>151510795</v>
      </c>
      <c r="E9" s="162"/>
      <c r="F9" s="162">
        <v>210881168</v>
      </c>
      <c r="G9" s="27"/>
      <c r="H9" s="162">
        <v>27920312</v>
      </c>
      <c r="I9" s="162"/>
      <c r="J9" s="162">
        <v>64417698</v>
      </c>
    </row>
    <row r="10" spans="1:10" s="79" customFormat="1" ht="21.6">
      <c r="A10" s="89" t="s">
        <v>10</v>
      </c>
      <c r="B10" s="88" t="s">
        <v>11</v>
      </c>
      <c r="C10" s="89"/>
      <c r="D10" s="162">
        <v>1000495947</v>
      </c>
      <c r="E10" s="162"/>
      <c r="F10" s="162">
        <v>793962973</v>
      </c>
      <c r="G10" s="27"/>
      <c r="H10" s="162">
        <v>924398928</v>
      </c>
      <c r="I10" s="162"/>
      <c r="J10" s="162">
        <v>751113717</v>
      </c>
    </row>
    <row r="11" spans="1:10" s="79" customFormat="1" ht="21.6">
      <c r="A11" s="89" t="s">
        <v>12</v>
      </c>
      <c r="B11" s="88" t="s">
        <v>256</v>
      </c>
      <c r="C11" s="89"/>
      <c r="D11" s="162">
        <v>166070055</v>
      </c>
      <c r="E11" s="162"/>
      <c r="F11" s="162">
        <v>134258742</v>
      </c>
      <c r="G11" s="27"/>
      <c r="H11" s="162">
        <v>87468121</v>
      </c>
      <c r="I11" s="162"/>
      <c r="J11" s="162">
        <v>81283894</v>
      </c>
    </row>
    <row r="12" spans="1:10" s="79" customFormat="1" ht="21.6">
      <c r="A12" s="89" t="s">
        <v>262</v>
      </c>
      <c r="B12" s="88">
        <v>4</v>
      </c>
      <c r="C12" s="89"/>
      <c r="D12" s="101">
        <v>0</v>
      </c>
      <c r="E12" s="162"/>
      <c r="F12" s="101">
        <v>0</v>
      </c>
      <c r="G12" s="27"/>
      <c r="H12" s="162">
        <v>7629809</v>
      </c>
      <c r="I12" s="162"/>
      <c r="J12" s="101">
        <v>0</v>
      </c>
    </row>
    <row r="13" spans="1:10" s="79" customFormat="1" ht="21.6">
      <c r="A13" s="89" t="s">
        <v>13</v>
      </c>
      <c r="B13" s="88"/>
      <c r="C13" s="89"/>
      <c r="D13" s="162">
        <v>820000</v>
      </c>
      <c r="E13" s="162"/>
      <c r="F13" s="162">
        <v>6300000</v>
      </c>
      <c r="G13" s="27"/>
      <c r="H13" s="162">
        <v>820000</v>
      </c>
      <c r="I13" s="162"/>
      <c r="J13" s="162">
        <v>6300000</v>
      </c>
    </row>
    <row r="14" spans="1:10" s="79" customFormat="1" ht="21.6">
      <c r="A14" s="89" t="s">
        <v>14</v>
      </c>
      <c r="B14" s="88">
        <v>7</v>
      </c>
      <c r="C14" s="89"/>
      <c r="D14" s="162">
        <v>1188035681</v>
      </c>
      <c r="E14" s="162"/>
      <c r="F14" s="162">
        <v>1128133146</v>
      </c>
      <c r="G14" s="27"/>
      <c r="H14" s="162">
        <v>893908680</v>
      </c>
      <c r="I14" s="162"/>
      <c r="J14" s="162">
        <v>763069827</v>
      </c>
    </row>
    <row r="15" spans="1:10" s="79" customFormat="1" ht="21.6">
      <c r="A15" s="89" t="s">
        <v>15</v>
      </c>
      <c r="B15" s="88">
        <v>25</v>
      </c>
      <c r="C15" s="89"/>
      <c r="D15" s="162">
        <v>2947699</v>
      </c>
      <c r="E15" s="162"/>
      <c r="F15" s="162">
        <v>23724778</v>
      </c>
      <c r="G15" s="27"/>
      <c r="H15" s="162">
        <v>866877</v>
      </c>
      <c r="I15" s="162"/>
      <c r="J15" s="162">
        <v>3676687</v>
      </c>
    </row>
    <row r="16" spans="1:10" s="79" customFormat="1" ht="21.6">
      <c r="A16" s="89" t="s">
        <v>16</v>
      </c>
      <c r="B16" s="88">
        <v>30</v>
      </c>
      <c r="C16" s="89"/>
      <c r="D16" s="162">
        <f>16191348</f>
        <v>16191348</v>
      </c>
      <c r="E16" s="162"/>
      <c r="F16" s="162">
        <v>17334163</v>
      </c>
      <c r="G16" s="27"/>
      <c r="H16" s="162">
        <v>3060901</v>
      </c>
      <c r="I16" s="162"/>
      <c r="J16" s="162">
        <v>2348007</v>
      </c>
    </row>
    <row r="17" spans="1:10" s="106" customFormat="1" ht="22.2">
      <c r="A17" s="91" t="s">
        <v>17</v>
      </c>
      <c r="B17" s="90"/>
      <c r="C17" s="91"/>
      <c r="D17" s="161">
        <f>SUM(D9:D16)</f>
        <v>2526071525</v>
      </c>
      <c r="E17" s="28"/>
      <c r="F17" s="161">
        <f>SUM(F9:F16)</f>
        <v>2314594970</v>
      </c>
      <c r="G17" s="28"/>
      <c r="H17" s="161">
        <f>SUM(H9:H16)</f>
        <v>1946073628</v>
      </c>
      <c r="I17" s="28"/>
      <c r="J17" s="161">
        <f>SUM(J9:J16)</f>
        <v>1672209830</v>
      </c>
    </row>
    <row r="18" spans="1:10" s="79" customFormat="1" ht="21.6">
      <c r="A18" s="89"/>
      <c r="B18" s="88"/>
      <c r="C18" s="89"/>
      <c r="D18" s="163"/>
      <c r="E18" s="163"/>
      <c r="F18" s="163"/>
      <c r="G18" s="163"/>
      <c r="H18" s="163"/>
      <c r="I18" s="163"/>
      <c r="J18" s="163"/>
    </row>
    <row r="19" spans="1:10" s="79" customFormat="1" ht="21.6">
      <c r="A19" s="113" t="s">
        <v>18</v>
      </c>
      <c r="B19" s="88"/>
      <c r="C19" s="89"/>
      <c r="D19" s="163"/>
      <c r="E19" s="29"/>
      <c r="F19" s="163"/>
      <c r="G19" s="163"/>
      <c r="H19" s="163"/>
      <c r="I19" s="163"/>
      <c r="J19" s="163"/>
    </row>
    <row r="20" spans="1:10" s="79" customFormat="1" ht="21.6">
      <c r="A20" s="89" t="s">
        <v>23</v>
      </c>
      <c r="B20" s="88">
        <v>25</v>
      </c>
      <c r="C20" s="89"/>
      <c r="D20" s="162">
        <v>5100000</v>
      </c>
      <c r="E20" s="162"/>
      <c r="F20" s="162">
        <v>5100000</v>
      </c>
      <c r="G20" s="27"/>
      <c r="H20" s="162">
        <v>5100000</v>
      </c>
      <c r="I20" s="162"/>
      <c r="J20" s="162">
        <v>5100000</v>
      </c>
    </row>
    <row r="21" spans="1:10" s="79" customFormat="1" ht="21.6">
      <c r="A21" s="89" t="s">
        <v>21</v>
      </c>
      <c r="B21" s="88">
        <v>8</v>
      </c>
      <c r="C21" s="89"/>
      <c r="D21" s="162">
        <v>28577670</v>
      </c>
      <c r="E21" s="162"/>
      <c r="F21" s="162">
        <v>28557313</v>
      </c>
      <c r="G21" s="27"/>
      <c r="H21" s="101">
        <v>0</v>
      </c>
      <c r="I21" s="162"/>
      <c r="J21" s="101">
        <v>0</v>
      </c>
    </row>
    <row r="22" spans="1:10" s="79" customFormat="1" ht="21.6">
      <c r="A22" s="89" t="s">
        <v>22</v>
      </c>
      <c r="B22" s="88" t="s">
        <v>220</v>
      </c>
      <c r="C22" s="89"/>
      <c r="D22" s="101">
        <v>0</v>
      </c>
      <c r="E22" s="162"/>
      <c r="F22" s="101">
        <v>0</v>
      </c>
      <c r="G22" s="27"/>
      <c r="H22" s="162">
        <v>3092117851</v>
      </c>
      <c r="I22" s="162"/>
      <c r="J22" s="162">
        <v>3091527618</v>
      </c>
    </row>
    <row r="23" spans="1:10" s="79" customFormat="1" ht="21.6">
      <c r="A23" s="89" t="s">
        <v>20</v>
      </c>
      <c r="B23" s="88">
        <v>4</v>
      </c>
      <c r="C23" s="89"/>
      <c r="D23" s="101">
        <v>0</v>
      </c>
      <c r="E23" s="29"/>
      <c r="F23" s="101">
        <v>0</v>
      </c>
      <c r="G23" s="163"/>
      <c r="H23" s="162">
        <v>236160725</v>
      </c>
      <c r="I23" s="163"/>
      <c r="J23" s="162">
        <v>29643755</v>
      </c>
    </row>
    <row r="24" spans="1:10" s="79" customFormat="1" ht="21.6">
      <c r="A24" s="89" t="s">
        <v>24</v>
      </c>
      <c r="B24" s="88" t="s">
        <v>221</v>
      </c>
      <c r="C24" s="89"/>
      <c r="D24" s="162">
        <f>746407308+30600000+47044040+255940</f>
        <v>824307288</v>
      </c>
      <c r="E24" s="162"/>
      <c r="F24" s="162">
        <v>765903704</v>
      </c>
      <c r="G24" s="27"/>
      <c r="H24" s="162">
        <v>532950000</v>
      </c>
      <c r="I24" s="162"/>
      <c r="J24" s="162">
        <v>209893200</v>
      </c>
    </row>
    <row r="25" spans="1:10" s="79" customFormat="1" ht="21.6">
      <c r="A25" s="89" t="s">
        <v>25</v>
      </c>
      <c r="B25" s="88" t="s">
        <v>222</v>
      </c>
      <c r="C25" s="89"/>
      <c r="D25" s="162">
        <f>4381609918-47044040-255960</f>
        <v>4334309918</v>
      </c>
      <c r="E25" s="162"/>
      <c r="F25" s="162">
        <v>4483500970</v>
      </c>
      <c r="G25" s="27"/>
      <c r="H25" s="162">
        <v>1240700028</v>
      </c>
      <c r="I25" s="162"/>
      <c r="J25" s="162">
        <v>1122235720</v>
      </c>
    </row>
    <row r="26" spans="1:10" s="79" customFormat="1" ht="21.6">
      <c r="A26" s="89" t="s">
        <v>255</v>
      </c>
      <c r="B26" s="88"/>
      <c r="C26" s="89"/>
      <c r="D26" s="162">
        <v>2181890</v>
      </c>
      <c r="E26" s="162"/>
      <c r="F26" s="162">
        <v>2943366</v>
      </c>
      <c r="G26" s="27"/>
      <c r="H26" s="162">
        <v>1900755</v>
      </c>
      <c r="I26" s="162"/>
      <c r="J26" s="162">
        <v>2285303</v>
      </c>
    </row>
    <row r="27" spans="1:10" s="79" customFormat="1" ht="21.6">
      <c r="A27" s="89" t="s">
        <v>26</v>
      </c>
      <c r="B27" s="88" t="s">
        <v>248</v>
      </c>
      <c r="C27" s="89"/>
      <c r="D27" s="162">
        <v>160898008</v>
      </c>
      <c r="E27" s="162"/>
      <c r="F27" s="162">
        <v>171156474</v>
      </c>
      <c r="G27" s="27"/>
      <c r="H27" s="162">
        <v>5436860</v>
      </c>
      <c r="I27" s="162"/>
      <c r="J27" s="162">
        <v>5619566</v>
      </c>
    </row>
    <row r="28" spans="1:10" s="79" customFormat="1" ht="21.6">
      <c r="A28" s="89" t="s">
        <v>27</v>
      </c>
      <c r="B28" s="88">
        <v>14</v>
      </c>
      <c r="C28" s="89"/>
      <c r="D28" s="162">
        <v>844723861</v>
      </c>
      <c r="E28" s="162"/>
      <c r="F28" s="162">
        <v>860823385</v>
      </c>
      <c r="G28" s="27"/>
      <c r="H28" s="101">
        <v>0</v>
      </c>
      <c r="I28" s="162"/>
      <c r="J28" s="101">
        <v>0</v>
      </c>
    </row>
    <row r="29" spans="1:10" s="79" customFormat="1" ht="21.6">
      <c r="A29" s="92" t="s">
        <v>28</v>
      </c>
      <c r="B29" s="92"/>
      <c r="C29" s="89"/>
      <c r="D29" s="162">
        <v>117890607</v>
      </c>
      <c r="E29" s="162"/>
      <c r="F29" s="162">
        <v>96556762</v>
      </c>
      <c r="G29" s="27"/>
      <c r="H29" s="162">
        <v>112515988</v>
      </c>
      <c r="I29" s="162"/>
      <c r="J29" s="162">
        <v>91482542</v>
      </c>
    </row>
    <row r="30" spans="1:10" s="79" customFormat="1" ht="21.6">
      <c r="A30" s="114" t="s">
        <v>29</v>
      </c>
      <c r="B30" s="88">
        <v>22</v>
      </c>
      <c r="C30" s="89"/>
      <c r="D30" s="162">
        <v>505715</v>
      </c>
      <c r="E30" s="162"/>
      <c r="F30" s="162">
        <v>37168</v>
      </c>
      <c r="G30" s="27"/>
      <c r="H30" s="101">
        <v>0</v>
      </c>
      <c r="I30" s="162"/>
      <c r="J30" s="101">
        <v>0</v>
      </c>
    </row>
    <row r="31" spans="1:10" s="79" customFormat="1" ht="21.6">
      <c r="A31" s="89" t="s">
        <v>19</v>
      </c>
      <c r="B31" s="88"/>
      <c r="C31" s="89"/>
      <c r="D31" s="162">
        <v>6785153</v>
      </c>
      <c r="E31" s="29"/>
      <c r="F31" s="162">
        <v>6718450</v>
      </c>
      <c r="G31" s="163"/>
      <c r="H31" s="162">
        <v>6785152</v>
      </c>
      <c r="I31" s="163"/>
      <c r="J31" s="162">
        <v>6718450</v>
      </c>
    </row>
    <row r="32" spans="1:10" s="79" customFormat="1" ht="21.6">
      <c r="A32" s="89" t="s">
        <v>30</v>
      </c>
      <c r="B32" s="88"/>
      <c r="C32" s="89"/>
      <c r="D32" s="162">
        <v>24685344</v>
      </c>
      <c r="E32" s="162"/>
      <c r="F32" s="162">
        <v>26168339</v>
      </c>
      <c r="G32" s="27"/>
      <c r="H32" s="162">
        <v>5297959</v>
      </c>
      <c r="I32" s="162"/>
      <c r="J32" s="162">
        <v>5241170</v>
      </c>
    </row>
    <row r="33" spans="1:10" s="106" customFormat="1" ht="22.2">
      <c r="A33" s="91" t="s">
        <v>31</v>
      </c>
      <c r="B33" s="90"/>
      <c r="C33" s="91"/>
      <c r="D33" s="161">
        <f>SUM(D20:D32)</f>
        <v>6349965454</v>
      </c>
      <c r="E33" s="28"/>
      <c r="F33" s="161">
        <f>SUM(F20:F32)</f>
        <v>6447465931</v>
      </c>
      <c r="G33" s="28"/>
      <c r="H33" s="161">
        <f>SUM(H20:H32)</f>
        <v>5238965318</v>
      </c>
      <c r="I33" s="28"/>
      <c r="J33" s="161">
        <f>SUM(J20:J32)</f>
        <v>4569747324</v>
      </c>
    </row>
    <row r="34" spans="1:10" s="79" customFormat="1" ht="22.2" thickBot="1">
      <c r="A34" s="91" t="s">
        <v>32</v>
      </c>
      <c r="B34" s="88"/>
      <c r="C34" s="89"/>
      <c r="D34" s="168">
        <f>D17+D33</f>
        <v>8876036979</v>
      </c>
      <c r="E34" s="28"/>
      <c r="F34" s="168">
        <f>F17+F33</f>
        <v>8762060901</v>
      </c>
      <c r="G34" s="28"/>
      <c r="H34" s="168">
        <f>H17+H33</f>
        <v>7185038946</v>
      </c>
      <c r="I34" s="28"/>
      <c r="J34" s="168">
        <f>J17+J33</f>
        <v>6241957154</v>
      </c>
    </row>
    <row r="35" spans="1:10" s="79" customFormat="1" ht="22.8" thickTop="1">
      <c r="A35" s="112"/>
      <c r="B35" s="86"/>
      <c r="C35" s="87"/>
      <c r="D35" s="1"/>
      <c r="E35" s="1"/>
      <c r="F35" s="1"/>
      <c r="G35" s="1"/>
      <c r="H35" s="1"/>
      <c r="I35" s="1"/>
      <c r="J35" s="1"/>
    </row>
    <row r="36" spans="1:10" s="64" customFormat="1" ht="23.4">
      <c r="A36" s="109" t="s">
        <v>0</v>
      </c>
      <c r="B36" s="61"/>
      <c r="C36" s="62"/>
      <c r="D36" s="63"/>
      <c r="E36" s="63"/>
      <c r="F36" s="63"/>
      <c r="G36" s="63"/>
      <c r="H36" s="63"/>
      <c r="I36" s="63"/>
      <c r="J36" s="63"/>
    </row>
    <row r="37" spans="1:10" s="64" customFormat="1" ht="23.4">
      <c r="A37" s="110" t="s">
        <v>227</v>
      </c>
      <c r="B37" s="61"/>
      <c r="C37" s="62"/>
      <c r="D37" s="63"/>
      <c r="E37" s="63"/>
      <c r="F37" s="63"/>
      <c r="G37" s="63"/>
      <c r="H37" s="63"/>
      <c r="I37" s="63"/>
      <c r="J37" s="63"/>
    </row>
    <row r="38" spans="1:10" s="65" customFormat="1" ht="21.6">
      <c r="A38" s="82"/>
      <c r="B38" s="83"/>
      <c r="C38" s="84"/>
      <c r="D38" s="197" t="s">
        <v>1</v>
      </c>
      <c r="E38" s="197"/>
      <c r="F38" s="197"/>
      <c r="G38" s="197"/>
      <c r="H38" s="197" t="s">
        <v>2</v>
      </c>
      <c r="I38" s="197"/>
      <c r="J38" s="197"/>
    </row>
    <row r="39" spans="1:10" s="65" customFormat="1" ht="23.4">
      <c r="A39" s="111"/>
      <c r="C39" s="84"/>
      <c r="D39" s="198" t="s">
        <v>3</v>
      </c>
      <c r="E39" s="198"/>
      <c r="F39" s="198"/>
      <c r="G39" s="78"/>
      <c r="H39" s="198" t="s">
        <v>3</v>
      </c>
      <c r="I39" s="198"/>
      <c r="J39" s="198"/>
    </row>
    <row r="40" spans="1:10" s="65" customFormat="1" ht="22.2">
      <c r="A40" s="115" t="s">
        <v>33</v>
      </c>
      <c r="B40" s="83" t="s">
        <v>5</v>
      </c>
      <c r="C40" s="84"/>
      <c r="D40" s="67" t="s">
        <v>223</v>
      </c>
      <c r="E40" s="68"/>
      <c r="F40" s="67" t="s">
        <v>6</v>
      </c>
      <c r="G40" s="67"/>
      <c r="H40" s="67" t="s">
        <v>223</v>
      </c>
      <c r="I40" s="68"/>
      <c r="J40" s="67" t="s">
        <v>6</v>
      </c>
    </row>
    <row r="41" spans="1:10" s="65" customFormat="1" ht="18.75" customHeight="1">
      <c r="A41" s="82"/>
      <c r="B41" s="85"/>
      <c r="C41" s="84"/>
      <c r="D41" s="196" t="s">
        <v>7</v>
      </c>
      <c r="E41" s="196"/>
      <c r="F41" s="196"/>
      <c r="G41" s="196"/>
      <c r="H41" s="196"/>
      <c r="I41" s="196"/>
      <c r="J41" s="196"/>
    </row>
    <row r="42" spans="1:10" s="79" customFormat="1" ht="21" customHeight="1">
      <c r="A42" s="113" t="s">
        <v>34</v>
      </c>
      <c r="B42" s="88"/>
      <c r="C42" s="89"/>
      <c r="D42" s="163"/>
      <c r="E42" s="163"/>
      <c r="F42" s="163"/>
      <c r="G42" s="163"/>
      <c r="H42" s="163"/>
      <c r="I42" s="163"/>
      <c r="J42" s="163"/>
    </row>
    <row r="43" spans="1:10" s="79" customFormat="1" ht="21" customHeight="1">
      <c r="A43" s="89" t="s">
        <v>35</v>
      </c>
      <c r="B43" s="88">
        <v>15</v>
      </c>
      <c r="C43" s="89"/>
      <c r="D43" s="162">
        <v>3434728420</v>
      </c>
      <c r="E43" s="162"/>
      <c r="F43" s="162">
        <v>3086044859</v>
      </c>
      <c r="G43" s="162"/>
      <c r="H43" s="162">
        <v>3218367420</v>
      </c>
      <c r="I43" s="162"/>
      <c r="J43" s="162">
        <v>2868260859</v>
      </c>
    </row>
    <row r="44" spans="1:10" s="79" customFormat="1" ht="21" customHeight="1">
      <c r="A44" s="89" t="s">
        <v>36</v>
      </c>
      <c r="B44" s="88">
        <v>4</v>
      </c>
      <c r="C44" s="89"/>
      <c r="D44" s="162">
        <v>200952373</v>
      </c>
      <c r="E44" s="162"/>
      <c r="F44" s="162">
        <v>230646110</v>
      </c>
      <c r="G44" s="162"/>
      <c r="H44" s="162">
        <v>46888450</v>
      </c>
      <c r="I44" s="162"/>
      <c r="J44" s="162">
        <v>51527647</v>
      </c>
    </row>
    <row r="45" spans="1:10" s="79" customFormat="1" ht="21" customHeight="1">
      <c r="A45" s="89" t="s">
        <v>37</v>
      </c>
      <c r="B45" s="88">
        <v>4</v>
      </c>
      <c r="C45" s="89"/>
      <c r="D45" s="162">
        <v>143992501</v>
      </c>
      <c r="E45" s="162"/>
      <c r="F45" s="162">
        <v>136948516</v>
      </c>
      <c r="G45" s="162"/>
      <c r="H45" s="162">
        <v>69432483</v>
      </c>
      <c r="I45" s="162"/>
      <c r="J45" s="162">
        <v>43877899</v>
      </c>
    </row>
    <row r="46" spans="1:10" s="79" customFormat="1" ht="21" customHeight="1">
      <c r="A46" s="92" t="s">
        <v>42</v>
      </c>
      <c r="B46" s="88"/>
      <c r="C46" s="89"/>
      <c r="D46" s="162">
        <v>78038153</v>
      </c>
      <c r="E46" s="162"/>
      <c r="F46" s="162">
        <v>55123183</v>
      </c>
      <c r="G46" s="162"/>
      <c r="H46" s="162">
        <v>37335650</v>
      </c>
      <c r="I46" s="162"/>
      <c r="J46" s="162">
        <v>25360105</v>
      </c>
    </row>
    <row r="47" spans="1:10" s="79" customFormat="1" ht="21" customHeight="1">
      <c r="A47" s="89" t="s">
        <v>40</v>
      </c>
      <c r="B47" s="88">
        <v>15</v>
      </c>
      <c r="C47" s="89"/>
      <c r="D47" s="162">
        <v>230800000</v>
      </c>
      <c r="E47" s="162"/>
      <c r="F47" s="162">
        <v>467059785</v>
      </c>
      <c r="G47" s="162"/>
      <c r="H47" s="162">
        <v>100000000</v>
      </c>
      <c r="I47" s="162"/>
      <c r="J47" s="162">
        <v>172339750</v>
      </c>
    </row>
    <row r="48" spans="1:10" s="79" customFormat="1" ht="21" customHeight="1">
      <c r="A48" s="89" t="s">
        <v>41</v>
      </c>
      <c r="B48" s="88">
        <v>15</v>
      </c>
      <c r="C48" s="89"/>
      <c r="D48" s="162">
        <v>37158812</v>
      </c>
      <c r="E48" s="162"/>
      <c r="F48" s="162">
        <v>16393255</v>
      </c>
      <c r="G48" s="162"/>
      <c r="H48" s="162">
        <v>21989797</v>
      </c>
      <c r="I48" s="162"/>
      <c r="J48" s="162">
        <v>13290243</v>
      </c>
    </row>
    <row r="49" spans="1:10" s="79" customFormat="1" ht="21" customHeight="1">
      <c r="A49" s="89" t="s">
        <v>38</v>
      </c>
      <c r="B49" s="88" t="s">
        <v>39</v>
      </c>
      <c r="C49" s="89"/>
      <c r="D49" s="101">
        <v>0</v>
      </c>
      <c r="E49" s="162"/>
      <c r="F49" s="101">
        <v>0</v>
      </c>
      <c r="G49" s="162"/>
      <c r="H49" s="162">
        <v>47000000</v>
      </c>
      <c r="I49" s="162"/>
      <c r="J49" s="162">
        <v>47000000</v>
      </c>
    </row>
    <row r="50" spans="1:10" s="79" customFormat="1" ht="21" customHeight="1">
      <c r="A50" s="92" t="s">
        <v>43</v>
      </c>
      <c r="B50" s="88">
        <v>25</v>
      </c>
      <c r="C50" s="89"/>
      <c r="D50" s="162">
        <v>3422277</v>
      </c>
      <c r="E50" s="162"/>
      <c r="F50" s="162">
        <v>84941</v>
      </c>
      <c r="G50" s="162"/>
      <c r="H50" s="162">
        <v>2023680</v>
      </c>
      <c r="I50" s="162"/>
      <c r="J50" s="101">
        <v>0</v>
      </c>
    </row>
    <row r="51" spans="1:10" s="79" customFormat="1" ht="21" customHeight="1">
      <c r="A51" s="89" t="s">
        <v>44</v>
      </c>
      <c r="B51" s="88"/>
      <c r="C51" s="89"/>
      <c r="D51" s="162">
        <v>5490644</v>
      </c>
      <c r="E51" s="162"/>
      <c r="F51" s="162">
        <v>6553924</v>
      </c>
      <c r="G51" s="162"/>
      <c r="H51" s="162">
        <v>1926059</v>
      </c>
      <c r="I51" s="162"/>
      <c r="J51" s="162">
        <v>1875978</v>
      </c>
    </row>
    <row r="52" spans="1:10" s="79" customFormat="1" ht="21" customHeight="1">
      <c r="A52" s="91" t="s">
        <v>45</v>
      </c>
      <c r="B52" s="90"/>
      <c r="C52" s="91"/>
      <c r="D52" s="161">
        <f>SUM(D43:D51)</f>
        <v>4134583180</v>
      </c>
      <c r="E52" s="28"/>
      <c r="F52" s="161">
        <f>SUM(F43:F51)</f>
        <v>3998854573</v>
      </c>
      <c r="G52" s="28"/>
      <c r="H52" s="161">
        <f>SUM(H43:H51)</f>
        <v>3544963539</v>
      </c>
      <c r="I52" s="28"/>
      <c r="J52" s="161">
        <f>SUM(J43:J51)</f>
        <v>3223532481</v>
      </c>
    </row>
    <row r="53" spans="1:10" s="106" customFormat="1" ht="16.5" customHeight="1">
      <c r="A53" s="89"/>
      <c r="B53" s="88"/>
      <c r="C53" s="89"/>
      <c r="D53" s="163"/>
      <c r="E53" s="163"/>
      <c r="F53" s="163"/>
      <c r="G53" s="163"/>
      <c r="H53" s="163"/>
      <c r="I53" s="163"/>
      <c r="J53" s="163"/>
    </row>
    <row r="54" spans="1:10" s="79" customFormat="1" ht="18" customHeight="1">
      <c r="A54" s="113" t="s">
        <v>46</v>
      </c>
      <c r="B54" s="88"/>
      <c r="C54" s="89"/>
      <c r="D54" s="163"/>
      <c r="E54" s="163"/>
      <c r="F54" s="163"/>
      <c r="G54" s="163"/>
      <c r="H54" s="163"/>
      <c r="I54" s="163"/>
      <c r="J54" s="163"/>
    </row>
    <row r="55" spans="1:10" s="79" customFormat="1" ht="21" customHeight="1">
      <c r="A55" s="92" t="s">
        <v>47</v>
      </c>
      <c r="B55" s="88">
        <v>15</v>
      </c>
      <c r="C55" s="89"/>
      <c r="D55" s="162">
        <v>704046720</v>
      </c>
      <c r="E55" s="162"/>
      <c r="F55" s="162">
        <v>576076211</v>
      </c>
      <c r="G55" s="162"/>
      <c r="H55" s="162">
        <v>589629809</v>
      </c>
      <c r="I55" s="162"/>
      <c r="J55" s="162">
        <v>150000000</v>
      </c>
    </row>
    <row r="56" spans="1:10" s="79" customFormat="1" ht="21" customHeight="1">
      <c r="A56" s="92" t="s">
        <v>48</v>
      </c>
      <c r="B56" s="88">
        <v>15</v>
      </c>
      <c r="C56" s="89"/>
      <c r="D56" s="162">
        <v>66882416</v>
      </c>
      <c r="E56" s="162"/>
      <c r="F56" s="162">
        <v>41100526</v>
      </c>
      <c r="G56" s="162"/>
      <c r="H56" s="162">
        <v>59227531</v>
      </c>
      <c r="I56" s="162"/>
      <c r="J56" s="162">
        <v>35029393</v>
      </c>
    </row>
    <row r="57" spans="1:10" s="79" customFormat="1" ht="21" customHeight="1">
      <c r="A57" s="92" t="s">
        <v>50</v>
      </c>
      <c r="B57" s="88">
        <v>22</v>
      </c>
      <c r="C57" s="89"/>
      <c r="D57" s="162">
        <v>450643472</v>
      </c>
      <c r="E57" s="162"/>
      <c r="F57" s="162">
        <v>456718888</v>
      </c>
      <c r="G57" s="162"/>
      <c r="H57" s="162">
        <v>111986184</v>
      </c>
      <c r="I57" s="162"/>
      <c r="J57" s="162">
        <v>93088109</v>
      </c>
    </row>
    <row r="58" spans="1:10" s="79" customFormat="1" ht="21" customHeight="1">
      <c r="A58" s="92" t="s">
        <v>49</v>
      </c>
      <c r="B58" s="88">
        <v>16</v>
      </c>
      <c r="C58" s="89"/>
      <c r="D58" s="162">
        <v>91722606</v>
      </c>
      <c r="E58" s="162"/>
      <c r="F58" s="162">
        <v>98426611</v>
      </c>
      <c r="G58" s="162"/>
      <c r="H58" s="162">
        <v>55985285</v>
      </c>
      <c r="I58" s="162"/>
      <c r="J58" s="162">
        <v>64601236</v>
      </c>
    </row>
    <row r="59" spans="1:10" s="79" customFormat="1" ht="21" customHeight="1">
      <c r="A59" s="92" t="s">
        <v>51</v>
      </c>
      <c r="B59" s="88"/>
      <c r="C59" s="89"/>
      <c r="D59" s="162">
        <v>3996114</v>
      </c>
      <c r="E59" s="162"/>
      <c r="F59" s="162">
        <v>4695261</v>
      </c>
      <c r="G59" s="162"/>
      <c r="H59" s="101">
        <v>0</v>
      </c>
      <c r="I59" s="162"/>
      <c r="J59" s="101">
        <v>0</v>
      </c>
    </row>
    <row r="60" spans="1:10" s="79" customFormat="1" ht="21" customHeight="1">
      <c r="A60" s="91" t="s">
        <v>52</v>
      </c>
      <c r="B60" s="90"/>
      <c r="C60" s="91"/>
      <c r="D60" s="161">
        <f>SUM(D55:D59)</f>
        <v>1317291328</v>
      </c>
      <c r="E60" s="28"/>
      <c r="F60" s="161">
        <f>SUM(F55:F59)</f>
        <v>1177017497</v>
      </c>
      <c r="G60" s="28"/>
      <c r="H60" s="161">
        <f>SUM(H55:H59)</f>
        <v>816828809</v>
      </c>
      <c r="I60" s="28"/>
      <c r="J60" s="161">
        <f>SUM(J55:J59)</f>
        <v>342718738</v>
      </c>
    </row>
    <row r="61" spans="1:10" s="106" customFormat="1" ht="14.1" customHeight="1">
      <c r="A61" s="89"/>
      <c r="B61" s="88"/>
      <c r="C61" s="89"/>
      <c r="D61" s="163"/>
      <c r="E61" s="163"/>
      <c r="F61" s="163"/>
      <c r="G61" s="163"/>
      <c r="H61" s="163"/>
      <c r="I61" s="163"/>
      <c r="J61" s="163"/>
    </row>
    <row r="62" spans="1:10" s="79" customFormat="1" ht="21.6">
      <c r="A62" s="91" t="s">
        <v>53</v>
      </c>
      <c r="B62" s="88"/>
      <c r="C62" s="89"/>
      <c r="D62" s="164">
        <f>D52+D60</f>
        <v>5451874508</v>
      </c>
      <c r="E62" s="28"/>
      <c r="F62" s="164">
        <f>F52+F60</f>
        <v>5175872070</v>
      </c>
      <c r="G62" s="28"/>
      <c r="H62" s="164">
        <f>H52+H60</f>
        <v>4361792348</v>
      </c>
      <c r="I62" s="28"/>
      <c r="J62" s="164">
        <f>J52+J60</f>
        <v>3566251219</v>
      </c>
    </row>
    <row r="63" spans="1:10" s="79" customFormat="1" ht="21.6">
      <c r="A63" s="89"/>
      <c r="B63" s="88"/>
      <c r="C63" s="89"/>
      <c r="D63" s="163"/>
      <c r="E63" s="163"/>
      <c r="F63" s="163"/>
      <c r="G63" s="163"/>
      <c r="H63" s="163"/>
      <c r="I63" s="163"/>
      <c r="J63" s="163"/>
    </row>
    <row r="64" spans="1:10" s="79" customFormat="1" ht="21.6">
      <c r="A64" s="113" t="s">
        <v>54</v>
      </c>
      <c r="B64" s="88"/>
      <c r="C64" s="89"/>
      <c r="D64" s="163"/>
      <c r="E64" s="163"/>
      <c r="F64" s="163"/>
      <c r="G64" s="163"/>
      <c r="H64" s="163"/>
      <c r="I64" s="163"/>
      <c r="J64" s="163"/>
    </row>
    <row r="65" spans="1:10" s="79" customFormat="1" ht="21" customHeight="1">
      <c r="A65" s="89" t="s">
        <v>55</v>
      </c>
      <c r="B65" s="88"/>
      <c r="C65" s="89"/>
      <c r="D65" s="163"/>
      <c r="E65" s="163"/>
      <c r="F65" s="163"/>
      <c r="G65" s="163"/>
      <c r="H65" s="163"/>
      <c r="I65" s="163"/>
      <c r="J65" s="163"/>
    </row>
    <row r="66" spans="1:10" s="79" customFormat="1" ht="21" customHeight="1" thickBot="1">
      <c r="A66" s="89" t="s">
        <v>56</v>
      </c>
      <c r="B66" s="88">
        <v>17</v>
      </c>
      <c r="C66" s="89"/>
      <c r="D66" s="165">
        <v>1022219530</v>
      </c>
      <c r="E66" s="163"/>
      <c r="F66" s="165">
        <v>1022219530</v>
      </c>
      <c r="G66" s="163"/>
      <c r="H66" s="165">
        <v>1022219530</v>
      </c>
      <c r="I66" s="163"/>
      <c r="J66" s="165">
        <v>1022219530</v>
      </c>
    </row>
    <row r="67" spans="1:10" s="79" customFormat="1" ht="21" customHeight="1" thickTop="1">
      <c r="A67" s="89" t="s">
        <v>57</v>
      </c>
      <c r="B67" s="88">
        <v>17</v>
      </c>
      <c r="C67" s="89"/>
      <c r="D67" s="163">
        <v>817775785</v>
      </c>
      <c r="F67" s="163">
        <v>817775625</v>
      </c>
      <c r="G67" s="163"/>
      <c r="H67" s="163">
        <v>817775785</v>
      </c>
      <c r="I67" s="30"/>
      <c r="J67" s="163">
        <v>817775625</v>
      </c>
    </row>
    <row r="68" spans="1:10" s="79" customFormat="1" ht="21" customHeight="1">
      <c r="A68" s="89" t="s">
        <v>58</v>
      </c>
      <c r="B68" s="88"/>
      <c r="C68" s="89"/>
      <c r="D68" s="93"/>
      <c r="E68" s="30"/>
      <c r="F68" s="93"/>
      <c r="G68" s="93"/>
      <c r="H68" s="93"/>
      <c r="I68" s="30"/>
      <c r="J68" s="93"/>
    </row>
    <row r="69" spans="1:10" s="79" customFormat="1" ht="21" customHeight="1">
      <c r="A69" s="89" t="s">
        <v>59</v>
      </c>
      <c r="B69" s="88">
        <v>17</v>
      </c>
      <c r="C69" s="89"/>
      <c r="D69" s="162">
        <f>'SCE(Conso)  67_12'!E33</f>
        <v>504943490</v>
      </c>
      <c r="E69" s="162"/>
      <c r="F69" s="162">
        <v>504942690</v>
      </c>
      <c r="G69" s="162"/>
      <c r="H69" s="162">
        <v>504943490</v>
      </c>
      <c r="I69" s="162"/>
      <c r="J69" s="162">
        <v>504942690</v>
      </c>
    </row>
    <row r="70" spans="1:10" s="79" customFormat="1" ht="21" customHeight="1">
      <c r="A70" s="89" t="s">
        <v>60</v>
      </c>
      <c r="B70" s="88"/>
      <c r="C70" s="89"/>
      <c r="D70" s="162">
        <f>'SCE(Conso)  67_12'!G33</f>
        <v>17395000</v>
      </c>
      <c r="E70" s="162"/>
      <c r="F70" s="162">
        <v>17395000</v>
      </c>
      <c r="G70" s="27"/>
      <c r="H70" s="101">
        <v>0</v>
      </c>
      <c r="I70" s="162"/>
      <c r="J70" s="101">
        <v>0</v>
      </c>
    </row>
    <row r="71" spans="1:10" s="79" customFormat="1" ht="21" customHeight="1">
      <c r="A71" s="89" t="s">
        <v>273</v>
      </c>
      <c r="B71" s="88">
        <v>18</v>
      </c>
      <c r="C71" s="89"/>
      <c r="D71" s="162">
        <f>'SCE(Conso)  67_12'!I33</f>
        <v>147431781</v>
      </c>
      <c r="E71" s="162"/>
      <c r="F71" s="162">
        <v>241706561</v>
      </c>
      <c r="G71" s="27"/>
      <c r="H71" s="101">
        <v>0</v>
      </c>
      <c r="I71" s="162"/>
      <c r="J71" s="101">
        <v>0</v>
      </c>
    </row>
    <row r="72" spans="1:10" s="79" customFormat="1" ht="21" customHeight="1">
      <c r="A72" s="89" t="s">
        <v>61</v>
      </c>
      <c r="B72" s="88"/>
      <c r="C72" s="89"/>
      <c r="D72" s="162"/>
      <c r="E72" s="162"/>
      <c r="F72" s="162"/>
      <c r="G72" s="27"/>
      <c r="H72" s="162"/>
      <c r="I72" s="162"/>
      <c r="J72" s="162"/>
    </row>
    <row r="73" spans="1:10" s="79" customFormat="1" ht="21" customHeight="1">
      <c r="A73" s="89" t="s">
        <v>62</v>
      </c>
      <c r="B73" s="88"/>
      <c r="C73" s="89"/>
      <c r="D73" s="162"/>
      <c r="E73" s="162"/>
      <c r="F73" s="162"/>
      <c r="G73" s="27"/>
      <c r="H73" s="162"/>
      <c r="I73" s="162"/>
      <c r="J73" s="162"/>
    </row>
    <row r="74" spans="1:10" s="79" customFormat="1" ht="21" customHeight="1">
      <c r="A74" s="89" t="s">
        <v>63</v>
      </c>
      <c r="B74" s="88">
        <v>18</v>
      </c>
      <c r="C74" s="89"/>
      <c r="D74" s="162">
        <f>'SCE(Conso)  67_12'!K33</f>
        <v>170458673</v>
      </c>
      <c r="E74" s="162"/>
      <c r="F74" s="162">
        <v>166543832</v>
      </c>
      <c r="G74" s="27"/>
      <c r="H74" s="162">
        <f>'SCE_13-14 '!H53</f>
        <v>102221953</v>
      </c>
      <c r="I74" s="162"/>
      <c r="J74" s="162">
        <v>101287662</v>
      </c>
    </row>
    <row r="75" spans="1:10" s="79" customFormat="1" ht="21" customHeight="1">
      <c r="A75" s="89" t="s">
        <v>64</v>
      </c>
      <c r="B75" s="88"/>
      <c r="C75" s="89"/>
      <c r="D75" s="162">
        <f>'SCE(Conso)  67_12'!M33</f>
        <v>-243787347</v>
      </c>
      <c r="E75" s="162"/>
      <c r="F75" s="162">
        <v>-73604357</v>
      </c>
      <c r="G75" s="27"/>
      <c r="H75" s="162">
        <f>'SCE_13-14 '!J53</f>
        <v>847182254</v>
      </c>
      <c r="I75" s="162"/>
      <c r="J75" s="162">
        <v>792470067</v>
      </c>
    </row>
    <row r="76" spans="1:10" s="79" customFormat="1" ht="21" customHeight="1">
      <c r="A76" s="89" t="s">
        <v>65</v>
      </c>
      <c r="B76" s="88">
        <v>18</v>
      </c>
      <c r="C76" s="89"/>
      <c r="D76" s="162">
        <f>'SCE(Conso)  67_12'!U33</f>
        <v>1442991878</v>
      </c>
      <c r="E76" s="162"/>
      <c r="F76" s="162">
        <v>1359775524</v>
      </c>
      <c r="G76" s="27"/>
      <c r="H76" s="162">
        <f>'SCE_13-14 '!L53</f>
        <v>551123116</v>
      </c>
      <c r="I76" s="162"/>
      <c r="J76" s="162">
        <v>459229891</v>
      </c>
    </row>
    <row r="77" spans="1:10" s="79" customFormat="1" ht="21" customHeight="1">
      <c r="A77" s="116" t="s">
        <v>66</v>
      </c>
      <c r="B77" s="90"/>
      <c r="C77" s="91"/>
      <c r="D77" s="166">
        <f>SUM(D67:D76)</f>
        <v>2857209260</v>
      </c>
      <c r="E77" s="28"/>
      <c r="F77" s="166">
        <f>SUM(F67:F76)</f>
        <v>3034534875</v>
      </c>
      <c r="G77" s="28"/>
      <c r="H77" s="166">
        <f>SUM(H67:H76)</f>
        <v>2823246598</v>
      </c>
      <c r="I77" s="28"/>
      <c r="J77" s="166">
        <f>SUM(J67:J76)</f>
        <v>2675705935</v>
      </c>
    </row>
    <row r="78" spans="1:10" s="106" customFormat="1" ht="21" customHeight="1">
      <c r="A78" s="89" t="s">
        <v>67</v>
      </c>
      <c r="B78" s="88">
        <v>10</v>
      </c>
      <c r="C78" s="89"/>
      <c r="D78" s="167">
        <f>'SCE(Conso)  67_12'!Y33</f>
        <v>566953211</v>
      </c>
      <c r="E78" s="163"/>
      <c r="F78" s="167">
        <f>'SCE(Conso)  66_11'!Y36</f>
        <v>551653956</v>
      </c>
      <c r="G78" s="163"/>
      <c r="H78" s="102">
        <v>0</v>
      </c>
      <c r="I78" s="30"/>
      <c r="J78" s="102">
        <v>0</v>
      </c>
    </row>
    <row r="79" spans="1:10" s="79" customFormat="1" ht="21" customHeight="1">
      <c r="A79" s="91" t="s">
        <v>68</v>
      </c>
      <c r="B79" s="88"/>
      <c r="C79" s="89"/>
      <c r="D79" s="164">
        <f>D77+D78</f>
        <v>3424162471</v>
      </c>
      <c r="E79" s="28"/>
      <c r="F79" s="164">
        <f>F77+F78</f>
        <v>3586188831</v>
      </c>
      <c r="G79" s="28"/>
      <c r="H79" s="164">
        <f>H77+H78</f>
        <v>2823246598</v>
      </c>
      <c r="I79" s="28"/>
      <c r="J79" s="164">
        <f>J77+J78</f>
        <v>2675705935</v>
      </c>
    </row>
    <row r="80" spans="1:10" s="79" customFormat="1" ht="14.1" customHeight="1">
      <c r="A80" s="91"/>
      <c r="B80" s="88"/>
      <c r="C80" s="89"/>
      <c r="D80" s="28"/>
      <c r="E80" s="28"/>
      <c r="F80" s="28"/>
      <c r="G80" s="28"/>
      <c r="H80" s="28"/>
      <c r="I80" s="28"/>
      <c r="J80" s="28"/>
    </row>
    <row r="81" spans="1:10" s="79" customFormat="1" ht="21" customHeight="1" thickBot="1">
      <c r="A81" s="91" t="s">
        <v>69</v>
      </c>
      <c r="B81" s="88"/>
      <c r="C81" s="89"/>
      <c r="D81" s="168">
        <f>+D62+D79</f>
        <v>8876036979</v>
      </c>
      <c r="E81" s="28"/>
      <c r="F81" s="168">
        <f>+F62+F79</f>
        <v>8762060901</v>
      </c>
      <c r="G81" s="28"/>
      <c r="H81" s="168">
        <f>+H62+H79</f>
        <v>7185038946</v>
      </c>
      <c r="I81" s="28"/>
      <c r="J81" s="168">
        <f>+J62+J79</f>
        <v>6241957154</v>
      </c>
    </row>
    <row r="82" spans="1:10" s="79" customFormat="1" ht="21" customHeight="1" thickTop="1">
      <c r="A82" s="91"/>
      <c r="B82" s="88"/>
      <c r="C82" s="89"/>
      <c r="D82" s="160"/>
      <c r="E82" s="28"/>
      <c r="F82" s="28"/>
      <c r="G82" s="28"/>
      <c r="H82" s="28"/>
      <c r="I82" s="28"/>
      <c r="J82" s="28"/>
    </row>
    <row r="83" spans="1:10" s="79" customFormat="1" ht="21" customHeight="1">
      <c r="A83" s="91"/>
      <c r="B83" s="88"/>
      <c r="C83" s="89"/>
      <c r="D83" s="98"/>
      <c r="E83" s="98"/>
      <c r="F83" s="98"/>
      <c r="G83" s="98"/>
      <c r="H83" s="98"/>
      <c r="I83" s="98"/>
      <c r="J83" s="99"/>
    </row>
  </sheetData>
  <mergeCells count="10">
    <mergeCell ref="D41:J41"/>
    <mergeCell ref="D4:F4"/>
    <mergeCell ref="H4:J4"/>
    <mergeCell ref="D7:J7"/>
    <mergeCell ref="H38:J38"/>
    <mergeCell ref="D38:G38"/>
    <mergeCell ref="D5:F5"/>
    <mergeCell ref="H5:J5"/>
    <mergeCell ref="D39:F39"/>
    <mergeCell ref="H39:J39"/>
  </mergeCells>
  <phoneticPr fontId="0" type="noConversion"/>
  <pageMargins left="0.55000000000000004" right="0.3" top="0.48" bottom="0.5" header="0.5" footer="0.1"/>
  <pageSetup paperSize="9" scale="76" firstPageNumber="8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73"/>
  <sheetViews>
    <sheetView view="pageBreakPreview" topLeftCell="A42" zoomScale="90" zoomScaleNormal="100" zoomScaleSheetLayoutView="90" workbookViewId="0">
      <selection activeCell="A56" sqref="A56"/>
    </sheetView>
  </sheetViews>
  <sheetFormatPr defaultColWidth="9.125" defaultRowHeight="21.6"/>
  <cols>
    <col min="1" max="1" width="70.375" style="82" customWidth="1"/>
    <col min="2" max="2" width="8.875" style="81" customWidth="1"/>
    <col min="3" max="3" width="15.375" style="66" customWidth="1"/>
    <col min="4" max="4" width="1" style="66" customWidth="1"/>
    <col min="5" max="5" width="15.75" style="66" customWidth="1"/>
    <col min="6" max="6" width="1" style="66" customWidth="1"/>
    <col min="7" max="7" width="15.875" style="66" customWidth="1"/>
    <col min="8" max="8" width="1" style="66" customWidth="1"/>
    <col min="9" max="9" width="15.375" style="66" customWidth="1"/>
    <col min="10" max="16384" width="9.125" style="65"/>
  </cols>
  <sheetData>
    <row r="1" spans="1:9" s="64" customFormat="1" ht="23.4">
      <c r="A1" s="109" t="s">
        <v>0</v>
      </c>
      <c r="B1" s="61"/>
      <c r="C1" s="62"/>
      <c r="D1" s="63"/>
      <c r="E1" s="63"/>
      <c r="F1" s="63"/>
      <c r="G1" s="63"/>
      <c r="H1" s="63"/>
      <c r="I1" s="63"/>
    </row>
    <row r="2" spans="1:9" s="64" customFormat="1" ht="23.4">
      <c r="A2" s="110" t="s">
        <v>70</v>
      </c>
      <c r="B2" s="61"/>
      <c r="C2" s="63"/>
      <c r="D2" s="63"/>
      <c r="E2" s="63"/>
      <c r="F2" s="63"/>
      <c r="G2" s="63"/>
      <c r="H2" s="63"/>
      <c r="I2" s="63"/>
    </row>
    <row r="3" spans="1:9" ht="21" customHeight="1">
      <c r="A3" s="82" t="s">
        <v>71</v>
      </c>
      <c r="C3" s="199" t="s">
        <v>1</v>
      </c>
      <c r="D3" s="199"/>
      <c r="E3" s="199"/>
      <c r="G3" s="199" t="s">
        <v>2</v>
      </c>
      <c r="H3" s="199"/>
      <c r="I3" s="199"/>
    </row>
    <row r="4" spans="1:9" ht="21" customHeight="1">
      <c r="C4" s="201" t="s">
        <v>72</v>
      </c>
      <c r="D4" s="198"/>
      <c r="E4" s="198"/>
      <c r="G4" s="201" t="s">
        <v>72</v>
      </c>
      <c r="H4" s="198"/>
      <c r="I4" s="198"/>
    </row>
    <row r="5" spans="1:9" ht="21" customHeight="1">
      <c r="B5" s="81" t="s">
        <v>5</v>
      </c>
      <c r="C5" s="67" t="s">
        <v>223</v>
      </c>
      <c r="D5" s="68"/>
      <c r="E5" s="67" t="s">
        <v>6</v>
      </c>
      <c r="F5" s="68"/>
      <c r="G5" s="67" t="s">
        <v>223</v>
      </c>
      <c r="H5" s="68"/>
      <c r="I5" s="67" t="s">
        <v>6</v>
      </c>
    </row>
    <row r="6" spans="1:9" ht="19.5" customHeight="1">
      <c r="B6" s="148"/>
      <c r="C6" s="200" t="s">
        <v>7</v>
      </c>
      <c r="D6" s="200"/>
      <c r="E6" s="200"/>
      <c r="F6" s="200"/>
      <c r="G6" s="200"/>
      <c r="H6" s="200"/>
      <c r="I6" s="200"/>
    </row>
    <row r="7" spans="1:9" ht="22.35" customHeight="1">
      <c r="A7" s="123" t="s">
        <v>73</v>
      </c>
    </row>
    <row r="8" spans="1:9" ht="21" customHeight="1">
      <c r="A8" s="82" t="s">
        <v>74</v>
      </c>
      <c r="B8" s="81">
        <v>19</v>
      </c>
      <c r="C8" s="172">
        <v>7647616257</v>
      </c>
      <c r="D8" s="172"/>
      <c r="E8" s="172">
        <v>6604479320</v>
      </c>
      <c r="F8" s="172"/>
      <c r="G8" s="172">
        <v>4917199900</v>
      </c>
      <c r="H8" s="172"/>
      <c r="I8" s="172">
        <v>4362075383</v>
      </c>
    </row>
    <row r="9" spans="1:9" ht="21" customHeight="1">
      <c r="A9" s="82" t="s">
        <v>75</v>
      </c>
      <c r="C9" s="172">
        <f>74304227+601900</f>
        <v>74906127</v>
      </c>
      <c r="D9" s="172"/>
      <c r="E9" s="172">
        <v>48189224</v>
      </c>
      <c r="F9" s="172"/>
      <c r="G9" s="172">
        <v>37178948</v>
      </c>
      <c r="H9" s="172"/>
      <c r="I9" s="172">
        <v>88612939</v>
      </c>
    </row>
    <row r="10" spans="1:9" ht="21" customHeight="1">
      <c r="A10" s="82" t="s">
        <v>232</v>
      </c>
      <c r="C10" s="172">
        <v>13658976</v>
      </c>
      <c r="D10" s="172"/>
      <c r="E10" s="47">
        <v>0</v>
      </c>
      <c r="F10" s="172"/>
      <c r="G10" s="172">
        <v>1275850</v>
      </c>
      <c r="H10" s="172"/>
      <c r="I10" s="47">
        <v>2203594</v>
      </c>
    </row>
    <row r="11" spans="1:9" ht="22.35" customHeight="1">
      <c r="A11" s="115" t="s">
        <v>76</v>
      </c>
      <c r="C11" s="169">
        <f>SUM(C8:C10)</f>
        <v>7736181360</v>
      </c>
      <c r="D11" s="2"/>
      <c r="E11" s="169">
        <f>SUM(E8:E10)</f>
        <v>6652668544</v>
      </c>
      <c r="F11" s="2"/>
      <c r="G11" s="169">
        <f>SUM(G8:G10)</f>
        <v>4955654698</v>
      </c>
      <c r="H11" s="2"/>
      <c r="I11" s="169">
        <f>SUM(I8:I10)</f>
        <v>4452891916</v>
      </c>
    </row>
    <row r="12" spans="1:9" ht="9.6" customHeight="1">
      <c r="A12" s="115"/>
      <c r="C12" s="170"/>
      <c r="D12" s="2"/>
      <c r="E12" s="170"/>
      <c r="F12" s="2"/>
      <c r="G12" s="170"/>
      <c r="H12" s="2"/>
      <c r="I12" s="170"/>
    </row>
    <row r="13" spans="1:9" ht="22.35" customHeight="1">
      <c r="A13" s="123" t="s">
        <v>77</v>
      </c>
      <c r="C13" s="32"/>
      <c r="E13" s="32"/>
      <c r="G13" s="32"/>
      <c r="H13" s="172"/>
      <c r="I13" s="32"/>
    </row>
    <row r="14" spans="1:9" ht="22.35" customHeight="1">
      <c r="A14" s="82" t="s">
        <v>78</v>
      </c>
      <c r="B14" s="81">
        <v>7</v>
      </c>
      <c r="C14" s="172">
        <v>-7222989119</v>
      </c>
      <c r="D14" s="172"/>
      <c r="E14" s="172">
        <v>-6373624924</v>
      </c>
      <c r="F14" s="172"/>
      <c r="G14" s="172">
        <v>-4406252154</v>
      </c>
      <c r="H14" s="172"/>
      <c r="I14" s="172">
        <v>-4020128733</v>
      </c>
    </row>
    <row r="15" spans="1:9" ht="22.35" customHeight="1">
      <c r="A15" s="82" t="s">
        <v>79</v>
      </c>
      <c r="C15" s="172">
        <v>-200388911</v>
      </c>
      <c r="D15" s="172"/>
      <c r="E15" s="172">
        <v>-224833354</v>
      </c>
      <c r="F15" s="172"/>
      <c r="G15" s="172">
        <v>-142079381</v>
      </c>
      <c r="H15" s="172"/>
      <c r="I15" s="172">
        <v>-165249055</v>
      </c>
    </row>
    <row r="16" spans="1:9" ht="22.35" customHeight="1">
      <c r="A16" s="82" t="s">
        <v>80</v>
      </c>
      <c r="B16" s="81">
        <v>30</v>
      </c>
      <c r="C16" s="172">
        <f>-317988881+21+30600000-601900-20</f>
        <v>-287990780</v>
      </c>
      <c r="D16" s="172"/>
      <c r="E16" s="172">
        <f>-279919068+5031702</f>
        <v>-274887366</v>
      </c>
      <c r="F16" s="172"/>
      <c r="G16" s="172">
        <v>-185657050</v>
      </c>
      <c r="H16" s="172"/>
      <c r="I16" s="172">
        <v>-146083674</v>
      </c>
    </row>
    <row r="17" spans="1:9" ht="22.35" customHeight="1">
      <c r="A17" s="82" t="s">
        <v>254</v>
      </c>
      <c r="B17" s="81">
        <v>12</v>
      </c>
      <c r="C17" s="172">
        <v>-77521028</v>
      </c>
      <c r="D17" s="172"/>
      <c r="E17" s="47">
        <v>-5031702</v>
      </c>
      <c r="F17" s="172"/>
      <c r="G17" s="47">
        <v>0</v>
      </c>
      <c r="H17" s="172"/>
      <c r="I17" s="47">
        <v>0</v>
      </c>
    </row>
    <row r="18" spans="1:9" ht="22.35" customHeight="1">
      <c r="A18" s="82" t="s">
        <v>233</v>
      </c>
      <c r="B18" s="81">
        <v>30</v>
      </c>
      <c r="C18" s="47">
        <v>0</v>
      </c>
      <c r="D18" s="172"/>
      <c r="E18" s="47">
        <v>-14094906</v>
      </c>
      <c r="F18" s="172"/>
      <c r="G18" s="47">
        <v>0</v>
      </c>
      <c r="H18" s="172"/>
      <c r="I18" s="47">
        <v>0</v>
      </c>
    </row>
    <row r="19" spans="1:9" ht="22.35" customHeight="1">
      <c r="A19" s="82" t="s">
        <v>234</v>
      </c>
      <c r="B19" s="81">
        <v>30</v>
      </c>
      <c r="C19" s="172">
        <v>-24114416</v>
      </c>
      <c r="D19" s="172"/>
      <c r="E19" s="47">
        <v>11872786</v>
      </c>
      <c r="F19" s="172"/>
      <c r="G19" s="172">
        <v>-4833490</v>
      </c>
      <c r="H19" s="172"/>
      <c r="I19" s="47">
        <v>-3070976</v>
      </c>
    </row>
    <row r="20" spans="1:9" ht="22.35" customHeight="1">
      <c r="A20" s="115" t="s">
        <v>81</v>
      </c>
      <c r="C20" s="169">
        <f>SUM(C14:C19)</f>
        <v>-7813004254</v>
      </c>
      <c r="D20" s="172"/>
      <c r="E20" s="169">
        <f>SUM(E14:E19)</f>
        <v>-6880599466</v>
      </c>
      <c r="F20" s="172"/>
      <c r="G20" s="169">
        <f>SUM(G14:G19)</f>
        <v>-4738822075</v>
      </c>
      <c r="H20" s="172"/>
      <c r="I20" s="169">
        <f>SUM(I14:I19)</f>
        <v>-4334532438</v>
      </c>
    </row>
    <row r="21" spans="1:9" ht="9.6" customHeight="1">
      <c r="A21" s="115"/>
      <c r="C21" s="170"/>
      <c r="D21" s="172"/>
      <c r="E21" s="170"/>
      <c r="F21" s="172"/>
      <c r="G21" s="170"/>
      <c r="H21" s="172"/>
      <c r="I21" s="170"/>
    </row>
    <row r="22" spans="1:9" ht="21.6" customHeight="1">
      <c r="A22" s="115" t="s">
        <v>82</v>
      </c>
      <c r="C22" s="170">
        <f>C11+C20</f>
        <v>-76822894</v>
      </c>
      <c r="D22" s="2"/>
      <c r="E22" s="170">
        <f>E11+E20</f>
        <v>-227930922</v>
      </c>
      <c r="F22" s="2"/>
      <c r="G22" s="170">
        <f>G11+G20</f>
        <v>216832623</v>
      </c>
      <c r="H22" s="2"/>
      <c r="I22" s="170">
        <f>I11+I20</f>
        <v>118359478</v>
      </c>
    </row>
    <row r="23" spans="1:9" ht="21.6" customHeight="1">
      <c r="A23" s="82" t="s">
        <v>83</v>
      </c>
      <c r="C23" s="172">
        <v>-244519063</v>
      </c>
      <c r="D23" s="172"/>
      <c r="E23" s="172">
        <v>-197062837</v>
      </c>
      <c r="F23" s="172"/>
      <c r="G23" s="177">
        <v>-181636285</v>
      </c>
      <c r="H23" s="172"/>
      <c r="I23" s="177">
        <v>-146021420</v>
      </c>
    </row>
    <row r="24" spans="1:9" ht="22.35" customHeight="1">
      <c r="A24" s="82" t="s">
        <v>239</v>
      </c>
      <c r="B24" s="81">
        <v>8</v>
      </c>
      <c r="C24" s="172">
        <v>20357</v>
      </c>
      <c r="D24" s="172"/>
      <c r="E24" s="172">
        <v>-137247</v>
      </c>
      <c r="F24" s="172"/>
      <c r="G24" s="47">
        <v>0</v>
      </c>
      <c r="H24" s="172"/>
      <c r="I24" s="47">
        <v>0</v>
      </c>
    </row>
    <row r="25" spans="1:9" ht="22.35" customHeight="1">
      <c r="A25" s="115" t="s">
        <v>84</v>
      </c>
      <c r="B25" s="149"/>
      <c r="C25" s="171">
        <f>SUM(C22:C24)</f>
        <v>-321321600</v>
      </c>
      <c r="D25" s="170"/>
      <c r="E25" s="171">
        <f>SUM(E22:E24)</f>
        <v>-425131006</v>
      </c>
      <c r="F25" s="170"/>
      <c r="G25" s="171">
        <f>SUM(G22:G24)</f>
        <v>35196338</v>
      </c>
      <c r="H25" s="170"/>
      <c r="I25" s="171">
        <f>SUM(I22:I24)</f>
        <v>-27661942</v>
      </c>
    </row>
    <row r="26" spans="1:9" ht="22.35" customHeight="1">
      <c r="A26" s="82" t="s">
        <v>85</v>
      </c>
      <c r="B26" s="81">
        <v>22</v>
      </c>
      <c r="C26" s="176">
        <v>35085802</v>
      </c>
      <c r="D26" s="177"/>
      <c r="E26" s="176">
        <v>-29641730</v>
      </c>
      <c r="F26" s="177"/>
      <c r="G26" s="176">
        <v>4854238</v>
      </c>
      <c r="H26" s="177"/>
      <c r="I26" s="176">
        <f>5671978-28063663</f>
        <v>-22391685</v>
      </c>
    </row>
    <row r="27" spans="1:9" ht="22.35" customHeight="1" thickBot="1">
      <c r="A27" s="115" t="s">
        <v>86</v>
      </c>
      <c r="C27" s="175">
        <f>C25+C26</f>
        <v>-286235798</v>
      </c>
      <c r="D27" s="2"/>
      <c r="E27" s="175">
        <f>E25+E26</f>
        <v>-454772736</v>
      </c>
      <c r="F27" s="2"/>
      <c r="G27" s="175">
        <f>G25+G26</f>
        <v>40050576</v>
      </c>
      <c r="H27" s="2"/>
      <c r="I27" s="175">
        <f>I25+I26</f>
        <v>-50053627</v>
      </c>
    </row>
    <row r="28" spans="1:9" ht="9.6" customHeight="1" thickTop="1">
      <c r="A28" s="115"/>
      <c r="C28" s="170"/>
      <c r="D28" s="2"/>
      <c r="E28" s="170"/>
      <c r="F28" s="2"/>
      <c r="G28" s="170"/>
      <c r="H28" s="2"/>
      <c r="I28" s="170"/>
    </row>
    <row r="29" spans="1:9" ht="22.35" customHeight="1">
      <c r="A29" s="150" t="s">
        <v>87</v>
      </c>
      <c r="C29" s="31"/>
      <c r="D29" s="2"/>
      <c r="E29" s="31"/>
      <c r="F29" s="2"/>
      <c r="G29" s="31"/>
      <c r="H29" s="2"/>
      <c r="I29" s="31"/>
    </row>
    <row r="30" spans="1:9" ht="22.35" customHeight="1">
      <c r="A30" s="151" t="s">
        <v>88</v>
      </c>
      <c r="C30" s="9"/>
      <c r="D30" s="9"/>
      <c r="E30" s="9"/>
      <c r="F30" s="9"/>
      <c r="G30" s="9"/>
      <c r="H30" s="9"/>
      <c r="I30" s="9"/>
    </row>
    <row r="31" spans="1:9" ht="22.35" customHeight="1">
      <c r="A31" s="152" t="s">
        <v>89</v>
      </c>
      <c r="C31" s="9">
        <v>-1442433</v>
      </c>
      <c r="D31" s="9"/>
      <c r="E31" s="9">
        <v>-3659756</v>
      </c>
      <c r="F31" s="9"/>
      <c r="G31" s="47">
        <v>0</v>
      </c>
      <c r="H31" s="9"/>
      <c r="I31" s="47">
        <v>0</v>
      </c>
    </row>
    <row r="32" spans="1:9" ht="22.35" customHeight="1">
      <c r="A32" s="152" t="s">
        <v>90</v>
      </c>
      <c r="C32" s="47">
        <v>0</v>
      </c>
      <c r="D32" s="9"/>
      <c r="E32" s="9">
        <v>147582</v>
      </c>
      <c r="F32" s="9"/>
      <c r="G32" s="47">
        <v>0</v>
      </c>
      <c r="H32" s="9"/>
      <c r="I32" s="47">
        <v>0</v>
      </c>
    </row>
    <row r="33" spans="1:9" ht="21" customHeight="1">
      <c r="A33" s="150" t="s">
        <v>91</v>
      </c>
      <c r="C33" s="40">
        <f>SUM(C31:C32)</f>
        <v>-1442433</v>
      </c>
      <c r="D33" s="8"/>
      <c r="E33" s="40">
        <f>SUM(E31:E32)</f>
        <v>-3512174</v>
      </c>
      <c r="F33" s="8"/>
      <c r="G33" s="156">
        <v>0</v>
      </c>
      <c r="H33" s="8"/>
      <c r="I33" s="156">
        <v>0</v>
      </c>
    </row>
    <row r="34" spans="1:9" ht="7.35" customHeight="1">
      <c r="A34" s="150"/>
      <c r="C34" s="9"/>
      <c r="D34" s="9"/>
      <c r="E34" s="9"/>
      <c r="F34" s="9"/>
      <c r="G34" s="9"/>
      <c r="H34" s="9"/>
      <c r="I34" s="9"/>
    </row>
    <row r="35" spans="1:9" ht="22.2">
      <c r="A35" s="188" t="s">
        <v>267</v>
      </c>
      <c r="C35" s="9"/>
      <c r="D35" s="9"/>
      <c r="E35" s="9"/>
      <c r="F35" s="9"/>
      <c r="G35" s="9"/>
      <c r="H35" s="9"/>
      <c r="I35" s="9"/>
    </row>
    <row r="36" spans="1:9" ht="22.35" customHeight="1">
      <c r="A36" s="152" t="s">
        <v>245</v>
      </c>
      <c r="B36" s="81">
        <v>12</v>
      </c>
      <c r="C36" s="47">
        <v>155273763</v>
      </c>
      <c r="D36" s="173"/>
      <c r="E36" s="47">
        <v>2764093</v>
      </c>
      <c r="F36" s="173"/>
      <c r="G36" s="47">
        <v>134361409</v>
      </c>
      <c r="H36" s="173"/>
      <c r="I36" s="47">
        <v>0</v>
      </c>
    </row>
    <row r="37" spans="1:9" ht="22.35" customHeight="1">
      <c r="A37" s="152" t="s">
        <v>92</v>
      </c>
      <c r="B37" s="81">
        <v>16</v>
      </c>
      <c r="C37" s="47">
        <v>0</v>
      </c>
      <c r="D37" s="173"/>
      <c r="E37" s="173">
        <v>8702055</v>
      </c>
      <c r="F37" s="173"/>
      <c r="G37" s="47">
        <v>0</v>
      </c>
      <c r="H37" s="173"/>
      <c r="I37" s="173">
        <v>6189851</v>
      </c>
    </row>
    <row r="38" spans="1:9" ht="22.35" customHeight="1">
      <c r="A38" s="152" t="s">
        <v>257</v>
      </c>
      <c r="B38" s="81">
        <v>22</v>
      </c>
      <c r="C38" s="47">
        <v>-29032620</v>
      </c>
      <c r="D38" s="173"/>
      <c r="E38" s="173">
        <v>-1868368</v>
      </c>
      <c r="F38" s="173"/>
      <c r="G38" s="47">
        <v>-26872282</v>
      </c>
      <c r="H38" s="173"/>
      <c r="I38" s="173">
        <v>-1237970</v>
      </c>
    </row>
    <row r="39" spans="1:9" ht="22.35" customHeight="1">
      <c r="A39" s="150" t="s">
        <v>93</v>
      </c>
      <c r="C39" s="156">
        <f>SUM(C36:C38)</f>
        <v>126241143</v>
      </c>
      <c r="D39" s="53"/>
      <c r="E39" s="174">
        <f>SUM(E36:E38)</f>
        <v>9597780</v>
      </c>
      <c r="F39" s="53"/>
      <c r="G39" s="156">
        <f>SUM(G36:G38)</f>
        <v>107489127</v>
      </c>
      <c r="H39" s="53"/>
      <c r="I39" s="174">
        <f>SUM(I37:I38)</f>
        <v>4951881</v>
      </c>
    </row>
    <row r="40" spans="1:9" ht="9.6" customHeight="1">
      <c r="A40" s="152"/>
      <c r="C40" s="9"/>
      <c r="D40" s="9"/>
      <c r="E40" s="9"/>
      <c r="F40" s="9"/>
      <c r="G40" s="9"/>
      <c r="H40" s="9"/>
      <c r="I40" s="9"/>
    </row>
    <row r="41" spans="1:9" ht="22.35" customHeight="1">
      <c r="A41" s="150" t="s">
        <v>94</v>
      </c>
      <c r="C41" s="35">
        <f>C33+C39</f>
        <v>124798710</v>
      </c>
      <c r="D41" s="8"/>
      <c r="E41" s="35">
        <f>E33+E39</f>
        <v>6085606</v>
      </c>
      <c r="F41" s="8"/>
      <c r="G41" s="157">
        <f>G33+G39</f>
        <v>107489127</v>
      </c>
      <c r="H41" s="8"/>
      <c r="I41" s="35">
        <f>I33+I39</f>
        <v>4951881</v>
      </c>
    </row>
    <row r="42" spans="1:9" ht="22.35" customHeight="1" thickBot="1">
      <c r="A42" s="150" t="s">
        <v>95</v>
      </c>
      <c r="C42" s="10">
        <f>C27+C41</f>
        <v>-161437088</v>
      </c>
      <c r="D42" s="7"/>
      <c r="E42" s="10">
        <f>E27+E41</f>
        <v>-448687130</v>
      </c>
      <c r="F42" s="7"/>
      <c r="G42" s="11">
        <f>G27+G41</f>
        <v>147539703</v>
      </c>
      <c r="H42" s="7"/>
      <c r="I42" s="10">
        <f>I27+I41</f>
        <v>-45101746</v>
      </c>
    </row>
    <row r="43" spans="1:9" ht="9.6" customHeight="1" thickTop="1">
      <c r="A43" s="150"/>
      <c r="C43" s="8"/>
      <c r="D43" s="7"/>
      <c r="E43" s="8"/>
      <c r="F43" s="7"/>
      <c r="G43" s="8"/>
      <c r="H43" s="7"/>
      <c r="I43" s="8"/>
    </row>
    <row r="44" spans="1:9" ht="22.35" customHeight="1">
      <c r="A44" s="115" t="s">
        <v>96</v>
      </c>
      <c r="C44" s="170"/>
      <c r="D44" s="2"/>
      <c r="E44" s="170"/>
      <c r="F44" s="2"/>
      <c r="G44" s="170"/>
      <c r="H44" s="2"/>
      <c r="I44" s="170"/>
    </row>
    <row r="45" spans="1:9" ht="22.5" customHeight="1">
      <c r="A45" s="82" t="s">
        <v>97</v>
      </c>
      <c r="C45" s="177">
        <v>-219952532</v>
      </c>
      <c r="D45" s="177"/>
      <c r="E45" s="177">
        <v>-362237277</v>
      </c>
      <c r="F45" s="177"/>
      <c r="G45" s="177">
        <f>G27</f>
        <v>40050576</v>
      </c>
      <c r="H45" s="177"/>
      <c r="I45" s="177">
        <v>-50053627</v>
      </c>
    </row>
    <row r="46" spans="1:9" ht="22.5" customHeight="1">
      <c r="A46" s="82" t="s">
        <v>98</v>
      </c>
      <c r="C46" s="176">
        <f>C47-C45</f>
        <v>-66283266</v>
      </c>
      <c r="D46" s="177"/>
      <c r="E46" s="176">
        <v>-92535459</v>
      </c>
      <c r="F46" s="177"/>
      <c r="G46" s="158">
        <v>0</v>
      </c>
      <c r="H46" s="177"/>
      <c r="I46" s="158">
        <v>0</v>
      </c>
    </row>
    <row r="47" spans="1:9" ht="22.35" customHeight="1" thickBot="1">
      <c r="A47" s="115" t="s">
        <v>86</v>
      </c>
      <c r="C47" s="175">
        <f>C27</f>
        <v>-286235798</v>
      </c>
      <c r="D47" s="2"/>
      <c r="E47" s="175">
        <f>SUM(E45:E46)</f>
        <v>-454772736</v>
      </c>
      <c r="F47" s="2"/>
      <c r="G47" s="175">
        <f>SUM(G45:G46)</f>
        <v>40050576</v>
      </c>
      <c r="H47" s="2"/>
      <c r="I47" s="175">
        <f>SUM(I45:I46)</f>
        <v>-50053627</v>
      </c>
    </row>
    <row r="48" spans="1:9" ht="9.6" customHeight="1" thickTop="1">
      <c r="A48" s="115"/>
      <c r="C48" s="170"/>
      <c r="D48" s="2"/>
      <c r="E48" s="170"/>
      <c r="F48" s="2"/>
      <c r="G48" s="170"/>
      <c r="H48" s="2"/>
      <c r="I48" s="170"/>
    </row>
    <row r="49" spans="1:9" ht="22.35" customHeight="1">
      <c r="A49" s="150" t="s">
        <v>99</v>
      </c>
      <c r="C49" s="31"/>
      <c r="D49" s="2"/>
      <c r="E49" s="31"/>
      <c r="F49" s="2"/>
      <c r="G49" s="31"/>
      <c r="H49" s="2"/>
      <c r="I49" s="31"/>
    </row>
    <row r="50" spans="1:9" ht="22.5" customHeight="1">
      <c r="A50" s="82" t="s">
        <v>100</v>
      </c>
      <c r="C50" s="177">
        <f>C52-C51</f>
        <v>-96423643</v>
      </c>
      <c r="D50" s="177"/>
      <c r="E50" s="177">
        <v>-355354434</v>
      </c>
      <c r="F50" s="177"/>
      <c r="G50" s="177">
        <f>G42</f>
        <v>147539703</v>
      </c>
      <c r="H50" s="177"/>
      <c r="I50" s="177">
        <v>-45101746</v>
      </c>
    </row>
    <row r="51" spans="1:9" ht="22.5" customHeight="1">
      <c r="A51" s="82" t="s">
        <v>101</v>
      </c>
      <c r="C51" s="176">
        <v>-65013445</v>
      </c>
      <c r="D51" s="177"/>
      <c r="E51" s="176">
        <f>'SCE(Conso)  66_11'!Y32</f>
        <v>-93332696</v>
      </c>
      <c r="F51" s="6"/>
      <c r="G51" s="158">
        <v>0</v>
      </c>
      <c r="H51" s="6"/>
      <c r="I51" s="158">
        <v>0</v>
      </c>
    </row>
    <row r="52" spans="1:9" ht="22.35" customHeight="1" thickBot="1">
      <c r="A52" s="150" t="s">
        <v>95</v>
      </c>
      <c r="C52" s="11">
        <f>C42</f>
        <v>-161437088</v>
      </c>
      <c r="D52" s="7"/>
      <c r="E52" s="11">
        <f>SUM(E50:E51)</f>
        <v>-448687130</v>
      </c>
      <c r="F52" s="7"/>
      <c r="G52" s="11">
        <f>SUM(G50:G51)</f>
        <v>147539703</v>
      </c>
      <c r="H52" s="7"/>
      <c r="I52" s="11">
        <f>SUM(I50:I51)</f>
        <v>-45101746</v>
      </c>
    </row>
    <row r="53" spans="1:9" ht="18" customHeight="1" thickTop="1">
      <c r="A53" s="150"/>
      <c r="C53" s="8"/>
      <c r="D53" s="7"/>
      <c r="E53" s="8"/>
      <c r="F53" s="7"/>
      <c r="G53" s="8"/>
      <c r="H53" s="7"/>
      <c r="I53" s="8"/>
    </row>
    <row r="54" spans="1:9" ht="22.35" customHeight="1">
      <c r="A54" s="115" t="s">
        <v>102</v>
      </c>
    </row>
    <row r="55" spans="1:9" ht="22.35" customHeight="1" thickBot="1">
      <c r="A55" s="82" t="s">
        <v>103</v>
      </c>
      <c r="B55" s="81">
        <v>23</v>
      </c>
      <c r="C55" s="26">
        <f>C45/'SFP 8-9'!D67</f>
        <v>-0.26896434943962055</v>
      </c>
      <c r="D55" s="20"/>
      <c r="E55" s="26">
        <f>E45/'SFP 8-9'!F67</f>
        <v>-0.4429543580490064</v>
      </c>
      <c r="F55" s="20"/>
      <c r="G55" s="26">
        <f>G47/'SFP 8-9'!H67</f>
        <v>4.8975008473746869E-2</v>
      </c>
      <c r="H55" s="153"/>
      <c r="I55" s="26">
        <f>I50/'SFP 8-9'!J67</f>
        <v>-5.5151736761535293E-2</v>
      </c>
    </row>
    <row r="56" spans="1:9" ht="22.2" thickTop="1">
      <c r="C56" s="154"/>
      <c r="E56" s="154"/>
      <c r="G56" s="154"/>
      <c r="I56" s="154"/>
    </row>
    <row r="57" spans="1:9">
      <c r="A57" s="65"/>
      <c r="C57" s="52"/>
      <c r="G57" s="52"/>
    </row>
    <row r="58" spans="1:9" ht="22.2">
      <c r="A58" s="115"/>
      <c r="C58" s="54"/>
      <c r="D58" s="2"/>
      <c r="E58" s="31"/>
      <c r="F58" s="2"/>
      <c r="G58" s="24"/>
      <c r="H58" s="2"/>
      <c r="I58" s="24"/>
    </row>
    <row r="59" spans="1:9" ht="22.2">
      <c r="A59" s="152"/>
      <c r="C59" s="59"/>
      <c r="D59" s="2"/>
      <c r="E59" s="31"/>
      <c r="F59" s="2"/>
      <c r="G59" s="24"/>
      <c r="H59" s="2"/>
      <c r="I59" s="24"/>
    </row>
    <row r="60" spans="1:9">
      <c r="A60" s="65"/>
      <c r="B60" s="65"/>
      <c r="C60" s="65"/>
      <c r="D60" s="65"/>
      <c r="E60" s="65"/>
      <c r="F60" s="65"/>
      <c r="G60" s="65"/>
      <c r="H60" s="65"/>
      <c r="I60" s="65"/>
    </row>
    <row r="61" spans="1:9">
      <c r="A61" s="65"/>
      <c r="B61" s="65"/>
      <c r="C61" s="65"/>
      <c r="D61" s="65"/>
      <c r="E61" s="65"/>
      <c r="F61" s="65"/>
      <c r="G61" s="65"/>
      <c r="H61" s="65"/>
      <c r="I61" s="65"/>
    </row>
    <row r="62" spans="1:9">
      <c r="A62" s="65"/>
      <c r="B62" s="65"/>
      <c r="C62" s="65"/>
      <c r="D62" s="65"/>
      <c r="E62" s="65"/>
      <c r="F62" s="65"/>
      <c r="G62" s="65"/>
      <c r="H62" s="65"/>
      <c r="I62" s="65"/>
    </row>
    <row r="63" spans="1:9">
      <c r="A63" s="65"/>
      <c r="B63" s="65"/>
      <c r="C63" s="65"/>
      <c r="D63" s="65"/>
      <c r="E63" s="65"/>
      <c r="F63" s="65"/>
      <c r="G63" s="65"/>
      <c r="H63" s="65"/>
      <c r="I63" s="65"/>
    </row>
    <row r="64" spans="1:9">
      <c r="A64" s="65"/>
      <c r="B64" s="65"/>
      <c r="C64" s="65"/>
      <c r="D64" s="65"/>
      <c r="E64" s="65"/>
      <c r="F64" s="65"/>
      <c r="G64" s="65"/>
      <c r="H64" s="65"/>
      <c r="I64" s="65"/>
    </row>
    <row r="65" spans="1:9">
      <c r="A65" s="65"/>
      <c r="B65" s="65"/>
      <c r="C65" s="65"/>
      <c r="D65" s="65"/>
      <c r="E65" s="65"/>
      <c r="F65" s="65"/>
      <c r="G65" s="65"/>
      <c r="H65" s="65"/>
      <c r="I65" s="65"/>
    </row>
    <row r="66" spans="1:9">
      <c r="A66" s="65"/>
      <c r="B66" s="65"/>
      <c r="C66" s="65"/>
      <c r="D66" s="65"/>
      <c r="E66" s="65"/>
      <c r="F66" s="65"/>
      <c r="G66" s="65"/>
      <c r="H66" s="65"/>
      <c r="I66" s="65"/>
    </row>
    <row r="67" spans="1:9">
      <c r="A67" s="65"/>
      <c r="B67" s="65"/>
      <c r="C67" s="65"/>
      <c r="D67" s="65"/>
      <c r="E67" s="65"/>
      <c r="F67" s="65"/>
      <c r="G67" s="65"/>
      <c r="H67" s="65"/>
      <c r="I67" s="65"/>
    </row>
    <row r="68" spans="1:9">
      <c r="A68" s="65"/>
      <c r="B68" s="65"/>
      <c r="C68" s="65"/>
      <c r="D68" s="65"/>
      <c r="E68" s="65"/>
      <c r="F68" s="65"/>
      <c r="G68" s="65"/>
      <c r="H68" s="65"/>
      <c r="I68" s="65"/>
    </row>
    <row r="69" spans="1:9">
      <c r="A69" s="65"/>
      <c r="B69" s="65"/>
      <c r="C69" s="65"/>
      <c r="D69" s="65"/>
      <c r="E69" s="65"/>
      <c r="F69" s="65"/>
      <c r="G69" s="65"/>
      <c r="H69" s="65"/>
      <c r="I69" s="65"/>
    </row>
    <row r="70" spans="1:9">
      <c r="A70" s="65"/>
      <c r="B70" s="65"/>
      <c r="C70" s="65"/>
      <c r="D70" s="65"/>
      <c r="E70" s="65"/>
      <c r="F70" s="65"/>
      <c r="G70" s="65"/>
      <c r="H70" s="65"/>
      <c r="I70" s="65"/>
    </row>
    <row r="71" spans="1:9">
      <c r="A71" s="65"/>
      <c r="B71" s="65"/>
      <c r="C71" s="65"/>
      <c r="D71" s="65"/>
      <c r="E71" s="65"/>
      <c r="F71" s="65"/>
      <c r="G71" s="65"/>
      <c r="H71" s="65"/>
      <c r="I71" s="65"/>
    </row>
    <row r="72" spans="1:9">
      <c r="C72" s="69"/>
      <c r="E72" s="69"/>
      <c r="G72" s="69"/>
      <c r="I72" s="69"/>
    </row>
    <row r="73" spans="1:9">
      <c r="G73" s="155"/>
      <c r="I73" s="155"/>
    </row>
  </sheetData>
  <mergeCells count="5">
    <mergeCell ref="G3:I3"/>
    <mergeCell ref="C3:E3"/>
    <mergeCell ref="C6:I6"/>
    <mergeCell ref="C4:E4"/>
    <mergeCell ref="G4:I4"/>
  </mergeCells>
  <phoneticPr fontId="0" type="noConversion"/>
  <pageMargins left="0.8" right="0.8" top="0.48" bottom="0.5" header="0.5" footer="0.5"/>
  <pageSetup paperSize="9" scale="66" firstPageNumber="10" fitToHeight="0" orientation="portrait" useFirstPageNumber="1" r:id="rId1"/>
  <headerFooter>
    <oddFooter>&amp;L   หมายเหตุประกอบงบการเงินเป็นส่วนหนึ่งของงบการเงินนี้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D3E2F-06E7-4AA4-B4D1-9C124B67CFEB}">
  <sheetPr>
    <tabColor rgb="FF92D050"/>
  </sheetPr>
  <dimension ref="A1:AD40"/>
  <sheetViews>
    <sheetView view="pageBreakPreview" topLeftCell="L25" zoomScale="106" zoomScaleNormal="100" zoomScaleSheetLayoutView="106" workbookViewId="0">
      <selection activeCell="AA38" sqref="AA38"/>
    </sheetView>
  </sheetViews>
  <sheetFormatPr defaultColWidth="10.625" defaultRowHeight="22.5" customHeight="1"/>
  <cols>
    <col min="1" max="1" width="46.875" style="80" customWidth="1"/>
    <col min="2" max="2" width="13.625" style="131" bestFit="1" customWidth="1"/>
    <col min="3" max="3" width="15.75" style="77" customWidth="1"/>
    <col min="4" max="4" width="1.125" style="77" customWidth="1"/>
    <col min="5" max="5" width="13.625" style="77" bestFit="1" customWidth="1"/>
    <col min="6" max="6" width="1.125" style="77" customWidth="1"/>
    <col min="7" max="7" width="18.625" style="77" bestFit="1" customWidth="1"/>
    <col min="8" max="8" width="1" style="77" customWidth="1"/>
    <col min="9" max="9" width="18.625" style="77" bestFit="1" customWidth="1"/>
    <col min="10" max="10" width="1" style="77" customWidth="1"/>
    <col min="11" max="11" width="13.375" style="5" customWidth="1"/>
    <col min="12" max="12" width="1" style="77" customWidth="1"/>
    <col min="13" max="13" width="15.625" style="76" bestFit="1" customWidth="1"/>
    <col min="14" max="14" width="1.125" style="76" customWidth="1"/>
    <col min="15" max="15" width="14.75" style="76" customWidth="1"/>
    <col min="16" max="16" width="1.125" style="76" customWidth="1"/>
    <col min="17" max="17" width="15" style="76" customWidth="1"/>
    <col min="18" max="18" width="1" style="76" customWidth="1"/>
    <col min="19" max="19" width="15.125" style="76" bestFit="1" customWidth="1"/>
    <col min="20" max="20" width="1.125" style="77" customWidth="1"/>
    <col min="21" max="21" width="16.625" style="76" bestFit="1" customWidth="1"/>
    <col min="22" max="22" width="1.125" style="76" customWidth="1"/>
    <col min="23" max="23" width="15.125" style="76" bestFit="1" customWidth="1"/>
    <col min="24" max="24" width="1.125" style="76" customWidth="1"/>
    <col min="25" max="25" width="14.375" style="76" customWidth="1"/>
    <col min="26" max="26" width="0.75" style="80" customWidth="1"/>
    <col min="27" max="27" width="15.125" style="80" bestFit="1" customWidth="1"/>
    <col min="28" max="28" width="17.125" style="80" bestFit="1" customWidth="1"/>
    <col min="29" max="29" width="16.75" style="80" bestFit="1" customWidth="1"/>
    <col min="30" max="30" width="11.375" style="80" bestFit="1" customWidth="1"/>
    <col min="31" max="16384" width="10.625" style="80"/>
  </cols>
  <sheetData>
    <row r="1" spans="1:27" ht="22.5" customHeight="1">
      <c r="A1" s="109" t="s">
        <v>0</v>
      </c>
      <c r="B1" s="61"/>
      <c r="C1" s="62"/>
      <c r="D1" s="63"/>
      <c r="E1" s="63"/>
      <c r="F1" s="63"/>
      <c r="G1" s="63"/>
      <c r="H1" s="62"/>
      <c r="I1" s="62"/>
      <c r="J1" s="63"/>
      <c r="K1" s="63"/>
      <c r="L1" s="63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27" ht="22.5" customHeight="1">
      <c r="A2" s="110" t="s">
        <v>228</v>
      </c>
      <c r="B2" s="61"/>
      <c r="C2" s="129"/>
      <c r="D2" s="129"/>
      <c r="E2" s="129"/>
      <c r="F2" s="129"/>
      <c r="G2" s="129"/>
      <c r="H2" s="129"/>
      <c r="I2" s="129"/>
      <c r="J2" s="129"/>
      <c r="K2" s="4"/>
      <c r="L2" s="129"/>
      <c r="M2" s="130"/>
      <c r="N2" s="130"/>
      <c r="O2" s="130"/>
      <c r="P2" s="130"/>
      <c r="Q2" s="130"/>
      <c r="R2" s="130"/>
      <c r="S2" s="130"/>
      <c r="T2" s="129"/>
      <c r="U2" s="130"/>
      <c r="V2" s="130"/>
      <c r="W2" s="130"/>
      <c r="X2" s="130"/>
      <c r="Y2" s="130"/>
    </row>
    <row r="3" spans="1:27" ht="22.5" customHeight="1">
      <c r="A3" s="110"/>
      <c r="B3" s="61"/>
      <c r="C3" s="129"/>
      <c r="D3" s="129"/>
      <c r="E3" s="129"/>
      <c r="F3" s="129"/>
      <c r="G3" s="129"/>
      <c r="H3" s="129"/>
      <c r="I3" s="129"/>
      <c r="J3" s="129"/>
      <c r="K3" s="4"/>
      <c r="L3" s="129"/>
      <c r="M3" s="130"/>
      <c r="N3" s="130"/>
      <c r="O3" s="130"/>
      <c r="P3" s="130"/>
      <c r="Q3" s="130"/>
      <c r="R3" s="130"/>
      <c r="S3" s="130"/>
      <c r="T3" s="129"/>
      <c r="U3" s="130"/>
      <c r="V3" s="130"/>
      <c r="W3" s="130"/>
      <c r="X3" s="130"/>
      <c r="Y3" s="130"/>
    </row>
    <row r="4" spans="1:27" ht="22.5" customHeight="1">
      <c r="C4" s="202" t="s">
        <v>104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s="143" customFormat="1" ht="22.5" customHeight="1">
      <c r="A5" s="80"/>
      <c r="B5" s="131"/>
      <c r="C5" s="142"/>
      <c r="D5" s="142"/>
      <c r="E5" s="132"/>
      <c r="F5" s="142"/>
      <c r="G5" s="142"/>
      <c r="H5" s="142"/>
      <c r="I5" s="142"/>
      <c r="J5" s="76"/>
      <c r="K5" s="203" t="s">
        <v>61</v>
      </c>
      <c r="L5" s="203"/>
      <c r="M5" s="203"/>
      <c r="N5" s="76"/>
      <c r="O5" s="203" t="s">
        <v>65</v>
      </c>
      <c r="P5" s="203"/>
      <c r="Q5" s="203"/>
      <c r="R5" s="203"/>
      <c r="S5" s="203"/>
      <c r="T5" s="203"/>
      <c r="U5" s="203"/>
      <c r="V5" s="142"/>
      <c r="W5" s="142"/>
      <c r="X5" s="142"/>
      <c r="Y5" s="76"/>
      <c r="Z5" s="142"/>
      <c r="AA5" s="142"/>
    </row>
    <row r="6" spans="1:27" s="143" customFormat="1" ht="22.5" customHeight="1">
      <c r="A6" s="80"/>
      <c r="B6" s="131"/>
      <c r="C6" s="142"/>
      <c r="D6" s="142"/>
      <c r="E6" s="132"/>
      <c r="F6" s="142"/>
      <c r="G6" s="142"/>
      <c r="H6" s="142"/>
      <c r="I6" s="142"/>
      <c r="J6" s="76"/>
      <c r="K6" s="132"/>
      <c r="L6" s="132"/>
      <c r="M6" s="132"/>
      <c r="N6" s="76"/>
      <c r="O6" s="132"/>
      <c r="P6" s="132"/>
      <c r="Q6" s="132" t="s">
        <v>105</v>
      </c>
      <c r="R6" s="132"/>
      <c r="S6" s="132"/>
      <c r="T6" s="132"/>
      <c r="U6" s="132"/>
      <c r="V6" s="142"/>
      <c r="W6" s="142"/>
      <c r="X6" s="142"/>
      <c r="Y6" s="76"/>
      <c r="Z6" s="142"/>
      <c r="AA6" s="142"/>
    </row>
    <row r="7" spans="1:27" s="143" customFormat="1" ht="22.5" customHeight="1">
      <c r="A7" s="80"/>
      <c r="B7" s="131"/>
      <c r="C7" s="142"/>
      <c r="D7" s="142"/>
      <c r="E7" s="132"/>
      <c r="F7" s="142"/>
      <c r="G7" s="142"/>
      <c r="H7" s="142"/>
      <c r="I7" s="142"/>
      <c r="J7" s="76"/>
      <c r="K7" s="132"/>
      <c r="L7" s="132"/>
      <c r="M7" s="132"/>
      <c r="N7" s="76"/>
      <c r="O7" s="132"/>
      <c r="P7" s="132"/>
      <c r="Q7" s="132" t="s">
        <v>106</v>
      </c>
      <c r="R7" s="132"/>
      <c r="S7" s="132"/>
      <c r="T7" s="132"/>
      <c r="U7" s="132"/>
      <c r="V7" s="142"/>
      <c r="W7" s="142"/>
      <c r="X7" s="142"/>
      <c r="Y7" s="76"/>
      <c r="Z7" s="142"/>
      <c r="AA7" s="142"/>
    </row>
    <row r="8" spans="1:27" ht="22.5" customHeight="1">
      <c r="C8" s="142"/>
      <c r="D8" s="142"/>
      <c r="E8" s="132"/>
      <c r="F8" s="142"/>
      <c r="G8" s="186"/>
      <c r="H8" s="142"/>
      <c r="I8" s="132" t="s">
        <v>275</v>
      </c>
      <c r="J8" s="76"/>
      <c r="K8" s="132"/>
      <c r="L8" s="132"/>
      <c r="M8" s="132"/>
      <c r="O8" s="132"/>
      <c r="P8" s="132"/>
      <c r="Q8" s="132" t="s">
        <v>108</v>
      </c>
      <c r="R8" s="132"/>
      <c r="S8" s="132"/>
      <c r="T8" s="132"/>
      <c r="U8" s="132"/>
      <c r="V8" s="142"/>
      <c r="W8" s="142"/>
      <c r="X8" s="142"/>
      <c r="Y8" s="132" t="s">
        <v>109</v>
      </c>
      <c r="Z8" s="142"/>
      <c r="AA8" s="142"/>
    </row>
    <row r="9" spans="1:27" ht="22.5" customHeight="1">
      <c r="A9" s="133"/>
      <c r="C9" s="132" t="s">
        <v>110</v>
      </c>
      <c r="D9" s="132"/>
      <c r="E9" s="132"/>
      <c r="F9" s="132"/>
      <c r="G9" s="132" t="s">
        <v>107</v>
      </c>
      <c r="H9" s="132"/>
      <c r="I9" s="132" t="s">
        <v>111</v>
      </c>
      <c r="J9" s="132"/>
      <c r="K9" s="132"/>
      <c r="L9" s="132"/>
      <c r="M9" s="132" t="s">
        <v>112</v>
      </c>
      <c r="N9" s="132"/>
      <c r="O9" s="132" t="s">
        <v>113</v>
      </c>
      <c r="P9" s="132"/>
      <c r="Q9" s="132" t="s">
        <v>114</v>
      </c>
      <c r="R9" s="132"/>
      <c r="S9" s="132" t="s">
        <v>113</v>
      </c>
      <c r="T9" s="132"/>
      <c r="U9" s="132" t="s">
        <v>115</v>
      </c>
      <c r="V9" s="132"/>
      <c r="W9" s="132"/>
      <c r="X9" s="132"/>
      <c r="Y9" s="132" t="s">
        <v>117</v>
      </c>
      <c r="Z9" s="132"/>
      <c r="AA9" s="132"/>
    </row>
    <row r="10" spans="1:27" ht="22.5" customHeight="1">
      <c r="A10" s="133"/>
      <c r="C10" s="132" t="s">
        <v>118</v>
      </c>
      <c r="D10" s="132"/>
      <c r="E10" s="132" t="s">
        <v>119</v>
      </c>
      <c r="F10" s="132"/>
      <c r="G10" s="132" t="s">
        <v>120</v>
      </c>
      <c r="H10" s="132"/>
      <c r="I10" s="132" t="s">
        <v>276</v>
      </c>
      <c r="J10" s="132"/>
      <c r="K10" s="132" t="s">
        <v>121</v>
      </c>
      <c r="L10" s="132"/>
      <c r="M10" s="132" t="s">
        <v>122</v>
      </c>
      <c r="N10" s="132"/>
      <c r="O10" s="132" t="s">
        <v>123</v>
      </c>
      <c r="P10" s="132"/>
      <c r="Q10" s="132" t="s">
        <v>124</v>
      </c>
      <c r="R10" s="132"/>
      <c r="S10" s="132" t="s">
        <v>125</v>
      </c>
      <c r="T10" s="132"/>
      <c r="U10" s="132" t="s">
        <v>126</v>
      </c>
      <c r="V10" s="132"/>
      <c r="W10" s="132" t="s">
        <v>116</v>
      </c>
      <c r="X10" s="132"/>
      <c r="Y10" s="132" t="s">
        <v>128</v>
      </c>
      <c r="Z10" s="132"/>
      <c r="AA10" s="132" t="s">
        <v>116</v>
      </c>
    </row>
    <row r="11" spans="1:27" ht="22.5" customHeight="1">
      <c r="A11" s="133"/>
      <c r="B11" s="131" t="s">
        <v>5</v>
      </c>
      <c r="C11" s="132" t="s">
        <v>129</v>
      </c>
      <c r="D11" s="132"/>
      <c r="E11" s="132" t="s">
        <v>130</v>
      </c>
      <c r="F11" s="132"/>
      <c r="G11" s="132" t="s">
        <v>131</v>
      </c>
      <c r="H11" s="132"/>
      <c r="I11" s="132" t="s">
        <v>132</v>
      </c>
      <c r="J11" s="132"/>
      <c r="K11" s="132" t="s">
        <v>133</v>
      </c>
      <c r="L11" s="132"/>
      <c r="M11" s="132" t="s">
        <v>134</v>
      </c>
      <c r="N11" s="132"/>
      <c r="O11" s="132" t="s">
        <v>135</v>
      </c>
      <c r="P11" s="132"/>
      <c r="Q11" s="132" t="s">
        <v>117</v>
      </c>
      <c r="R11" s="132"/>
      <c r="S11" s="132" t="s">
        <v>136</v>
      </c>
      <c r="T11" s="132"/>
      <c r="U11" s="132" t="s">
        <v>127</v>
      </c>
      <c r="V11" s="132"/>
      <c r="W11" s="132" t="s">
        <v>229</v>
      </c>
      <c r="X11" s="132"/>
      <c r="Y11" s="132" t="s">
        <v>137</v>
      </c>
      <c r="Z11" s="132"/>
      <c r="AA11" s="132" t="s">
        <v>127</v>
      </c>
    </row>
    <row r="12" spans="1:27" ht="22.5" customHeight="1">
      <c r="C12" s="204" t="s">
        <v>7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</row>
    <row r="13" spans="1:27" ht="22.5" customHeight="1">
      <c r="A13" s="134" t="s">
        <v>149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</row>
    <row r="14" spans="1:27" ht="22.5" customHeight="1">
      <c r="A14" s="134" t="s">
        <v>150</v>
      </c>
      <c r="C14" s="18">
        <v>817775625</v>
      </c>
      <c r="D14" s="21"/>
      <c r="E14" s="18">
        <v>504942690</v>
      </c>
      <c r="F14" s="21"/>
      <c r="G14" s="21">
        <v>17395000</v>
      </c>
      <c r="H14" s="18"/>
      <c r="I14" s="18">
        <v>324627273</v>
      </c>
      <c r="J14" s="18"/>
      <c r="K14" s="18">
        <v>163484430</v>
      </c>
      <c r="L14" s="21"/>
      <c r="M14" s="18">
        <v>354368632</v>
      </c>
      <c r="N14" s="21"/>
      <c r="O14" s="18">
        <v>-14159411</v>
      </c>
      <c r="P14" s="21"/>
      <c r="Q14" s="18">
        <v>1479916</v>
      </c>
      <c r="R14" s="18"/>
      <c r="S14" s="18">
        <v>1386829514</v>
      </c>
      <c r="T14" s="21"/>
      <c r="U14" s="18">
        <f>SUM(O14:S14)</f>
        <v>1374150019</v>
      </c>
      <c r="V14" s="21"/>
      <c r="W14" s="37">
        <f>SUM(U14,C14:M14)</f>
        <v>3556743669</v>
      </c>
      <c r="X14" s="21"/>
      <c r="Y14" s="18">
        <v>599669870</v>
      </c>
      <c r="Z14" s="21"/>
      <c r="AA14" s="18">
        <f>SUM(W14:Y14)</f>
        <v>4156413539</v>
      </c>
    </row>
    <row r="15" spans="1:27" ht="22.5" customHeight="1">
      <c r="A15" s="134"/>
      <c r="C15" s="18"/>
      <c r="D15" s="21"/>
      <c r="E15" s="18"/>
      <c r="F15" s="21"/>
      <c r="G15" s="21"/>
      <c r="H15" s="18"/>
      <c r="I15" s="18"/>
      <c r="J15" s="18"/>
      <c r="K15" s="18"/>
      <c r="L15" s="21"/>
      <c r="M15" s="18"/>
      <c r="N15" s="21"/>
      <c r="O15" s="18"/>
      <c r="P15" s="21"/>
      <c r="Q15" s="18"/>
      <c r="R15" s="18"/>
      <c r="S15" s="18"/>
      <c r="T15" s="21"/>
      <c r="U15" s="18"/>
      <c r="V15" s="21"/>
      <c r="W15" s="18"/>
      <c r="X15" s="21"/>
      <c r="Y15" s="18"/>
      <c r="Z15" s="21"/>
      <c r="AA15" s="18"/>
    </row>
    <row r="16" spans="1:27" ht="22.5" customHeight="1">
      <c r="A16" s="144" t="s">
        <v>138</v>
      </c>
      <c r="B16" s="145"/>
      <c r="C16" s="18"/>
      <c r="D16" s="21"/>
      <c r="E16" s="18"/>
      <c r="F16" s="21"/>
      <c r="G16" s="21"/>
      <c r="H16" s="18"/>
      <c r="I16" s="18"/>
      <c r="J16" s="18"/>
      <c r="K16" s="18"/>
      <c r="L16" s="21"/>
      <c r="M16" s="18"/>
      <c r="N16" s="21"/>
      <c r="O16" s="18"/>
      <c r="P16" s="21"/>
      <c r="Q16" s="18"/>
      <c r="R16" s="18"/>
      <c r="S16" s="18"/>
      <c r="T16" s="21"/>
      <c r="U16" s="18"/>
      <c r="V16" s="21"/>
      <c r="W16" s="18"/>
      <c r="X16" s="21"/>
      <c r="Y16" s="18"/>
      <c r="Z16" s="21"/>
      <c r="AA16" s="18"/>
    </row>
    <row r="17" spans="1:28" ht="22.5" customHeight="1">
      <c r="A17" s="185" t="s">
        <v>258</v>
      </c>
      <c r="C17" s="18"/>
      <c r="D17" s="21"/>
      <c r="E17" s="18"/>
      <c r="F17" s="21"/>
      <c r="G17" s="21"/>
      <c r="H17" s="18"/>
      <c r="I17" s="18"/>
      <c r="J17" s="18"/>
      <c r="K17" s="18"/>
      <c r="L17" s="21"/>
      <c r="M17" s="18"/>
      <c r="N17" s="21"/>
      <c r="O17" s="18"/>
      <c r="P17" s="21"/>
      <c r="Q17" s="18"/>
      <c r="R17" s="18"/>
      <c r="S17" s="18"/>
      <c r="T17" s="21"/>
      <c r="U17" s="18"/>
      <c r="V17" s="21"/>
      <c r="W17" s="18"/>
      <c r="X17" s="21"/>
      <c r="Y17" s="18"/>
      <c r="Z17" s="21"/>
      <c r="AA17" s="18"/>
    </row>
    <row r="18" spans="1:28" ht="22.5" customHeight="1">
      <c r="A18" s="80" t="s">
        <v>139</v>
      </c>
      <c r="B18" s="131">
        <v>24</v>
      </c>
      <c r="C18" s="101">
        <v>0</v>
      </c>
      <c r="D18" s="21"/>
      <c r="E18" s="101">
        <v>0</v>
      </c>
      <c r="F18" s="21"/>
      <c r="G18" s="101">
        <v>0</v>
      </c>
      <c r="H18" s="18"/>
      <c r="I18" s="101">
        <v>0</v>
      </c>
      <c r="J18" s="16"/>
      <c r="K18" s="101">
        <v>0</v>
      </c>
      <c r="L18" s="14"/>
      <c r="M18" s="15">
        <v>-98129355</v>
      </c>
      <c r="N18" s="14"/>
      <c r="O18" s="101">
        <v>0</v>
      </c>
      <c r="P18" s="14"/>
      <c r="Q18" s="101">
        <v>0</v>
      </c>
      <c r="R18" s="16"/>
      <c r="S18" s="101">
        <v>0</v>
      </c>
      <c r="T18" s="14"/>
      <c r="U18" s="101">
        <f>SUM(O18:S18)</f>
        <v>0</v>
      </c>
      <c r="V18" s="21"/>
      <c r="W18" s="14">
        <f>SUM(C18:M18,U18)</f>
        <v>-98129355</v>
      </c>
      <c r="X18" s="21"/>
      <c r="Y18" s="101">
        <v>0</v>
      </c>
      <c r="Z18" s="21"/>
      <c r="AA18" s="38">
        <f>SUM(W18:Y18)</f>
        <v>-98129355</v>
      </c>
    </row>
    <row r="19" spans="1:28" ht="22.5" customHeight="1">
      <c r="A19" s="80" t="s">
        <v>140</v>
      </c>
      <c r="B19" s="131">
        <v>10</v>
      </c>
      <c r="C19" s="102">
        <v>0</v>
      </c>
      <c r="D19" s="14"/>
      <c r="E19" s="102">
        <v>0</v>
      </c>
      <c r="F19" s="14"/>
      <c r="G19" s="102">
        <v>0</v>
      </c>
      <c r="H19" s="14"/>
      <c r="I19" s="102">
        <v>0</v>
      </c>
      <c r="J19" s="16"/>
      <c r="K19" s="102">
        <v>0</v>
      </c>
      <c r="L19" s="14"/>
      <c r="M19" s="102">
        <v>0</v>
      </c>
      <c r="N19" s="14"/>
      <c r="O19" s="102">
        <v>0</v>
      </c>
      <c r="P19" s="14"/>
      <c r="Q19" s="102">
        <v>0</v>
      </c>
      <c r="R19" s="16"/>
      <c r="S19" s="102">
        <v>0</v>
      </c>
      <c r="T19" s="14"/>
      <c r="U19" s="102">
        <f>SUM(O19:S19)</f>
        <v>0</v>
      </c>
      <c r="V19" s="14"/>
      <c r="W19" s="102">
        <f>SUM(C19:M19,U19)</f>
        <v>0</v>
      </c>
      <c r="X19" s="14"/>
      <c r="Y19" s="108">
        <v>-32802189</v>
      </c>
      <c r="Z19" s="14"/>
      <c r="AA19" s="178">
        <f>SUM(W19:Y19)</f>
        <v>-32802189</v>
      </c>
    </row>
    <row r="20" spans="1:28" ht="22.2">
      <c r="A20" s="189" t="s">
        <v>259</v>
      </c>
      <c r="C20" s="104">
        <f>SUM(C18:C19)</f>
        <v>0</v>
      </c>
      <c r="D20" s="21"/>
      <c r="E20" s="104">
        <f>SUM(E18:E19)</f>
        <v>0</v>
      </c>
      <c r="F20" s="21"/>
      <c r="G20" s="104">
        <f>SUM(G18:G19)</f>
        <v>0</v>
      </c>
      <c r="H20" s="18"/>
      <c r="I20" s="104">
        <f>SUM(I18:I19)</f>
        <v>0</v>
      </c>
      <c r="J20" s="18"/>
      <c r="K20" s="104">
        <f>SUM(K18:K19)</f>
        <v>0</v>
      </c>
      <c r="L20" s="21"/>
      <c r="M20" s="41">
        <f>SUM(M18:M19)</f>
        <v>-98129355</v>
      </c>
      <c r="N20" s="21"/>
      <c r="O20" s="104">
        <f>SUM(O18:O19)</f>
        <v>0</v>
      </c>
      <c r="P20" s="21"/>
      <c r="Q20" s="104">
        <f>SUM(Q18:Q19)</f>
        <v>0</v>
      </c>
      <c r="R20" s="18"/>
      <c r="S20" s="104">
        <f>SUM(S18:S19)</f>
        <v>0</v>
      </c>
      <c r="T20" s="21"/>
      <c r="U20" s="104">
        <f>SUM(U18:U19)</f>
        <v>0</v>
      </c>
      <c r="V20" s="21"/>
      <c r="W20" s="41">
        <f>SUM(W18:W19)</f>
        <v>-98129355</v>
      </c>
      <c r="X20" s="21"/>
      <c r="Y20" s="41">
        <f>SUM(Y18:Y19)</f>
        <v>-32802189</v>
      </c>
      <c r="Z20" s="21"/>
      <c r="AA20" s="41">
        <f>SUM(AA18:AA19)</f>
        <v>-130931544</v>
      </c>
    </row>
    <row r="21" spans="1:28" ht="22.5" customHeight="1">
      <c r="A21" s="137"/>
      <c r="C21" s="18"/>
      <c r="D21" s="21"/>
      <c r="E21" s="18"/>
      <c r="F21" s="21"/>
      <c r="G21" s="18"/>
      <c r="H21" s="18"/>
      <c r="I21" s="18"/>
      <c r="J21" s="18"/>
      <c r="K21" s="18"/>
      <c r="L21" s="21"/>
      <c r="M21" s="18"/>
      <c r="N21" s="21"/>
      <c r="O21" s="18"/>
      <c r="P21" s="21"/>
      <c r="Q21" s="18"/>
      <c r="R21" s="18"/>
      <c r="S21" s="18"/>
      <c r="T21" s="21"/>
      <c r="U21" s="18"/>
      <c r="V21" s="21"/>
      <c r="W21" s="18"/>
      <c r="X21" s="21"/>
      <c r="Y21" s="18"/>
      <c r="Z21" s="21"/>
      <c r="AA21" s="18"/>
    </row>
    <row r="22" spans="1:28" ht="22.5" customHeight="1">
      <c r="A22" s="137" t="s">
        <v>141</v>
      </c>
      <c r="C22" s="18"/>
      <c r="D22" s="21"/>
      <c r="E22" s="18"/>
      <c r="F22" s="21"/>
      <c r="G22" s="18"/>
      <c r="H22" s="18"/>
      <c r="I22" s="18"/>
      <c r="J22" s="18"/>
      <c r="K22" s="18"/>
      <c r="L22" s="21"/>
      <c r="M22" s="18"/>
      <c r="N22" s="21"/>
      <c r="O22" s="18"/>
      <c r="P22" s="21"/>
      <c r="Q22" s="18"/>
      <c r="R22" s="18"/>
      <c r="S22" s="18"/>
      <c r="T22" s="21"/>
      <c r="U22" s="18"/>
      <c r="V22" s="21"/>
      <c r="W22" s="18"/>
      <c r="X22" s="21"/>
      <c r="Y22" s="18"/>
      <c r="Z22" s="21"/>
      <c r="AA22" s="18"/>
    </row>
    <row r="23" spans="1:28" ht="22.5" customHeight="1">
      <c r="A23" s="80" t="s">
        <v>268</v>
      </c>
      <c r="C23" s="18"/>
      <c r="D23" s="21"/>
      <c r="E23" s="18"/>
      <c r="F23" s="21"/>
      <c r="G23" s="18"/>
      <c r="H23" s="18"/>
      <c r="I23" s="18"/>
      <c r="J23" s="18"/>
      <c r="K23" s="18"/>
      <c r="L23" s="21"/>
      <c r="M23" s="18"/>
      <c r="N23" s="21"/>
      <c r="O23" s="18"/>
      <c r="P23" s="21"/>
      <c r="Q23" s="18"/>
      <c r="R23" s="18"/>
      <c r="S23" s="18"/>
      <c r="T23" s="21"/>
      <c r="U23" s="18"/>
      <c r="V23" s="21"/>
      <c r="W23" s="18"/>
      <c r="X23" s="21"/>
      <c r="Y23" s="18"/>
      <c r="Z23" s="21"/>
      <c r="AA23" s="18"/>
    </row>
    <row r="24" spans="1:28" ht="22.5" customHeight="1">
      <c r="A24" s="80" t="s">
        <v>142</v>
      </c>
      <c r="C24" s="101">
        <v>0</v>
      </c>
      <c r="D24" s="21"/>
      <c r="E24" s="101">
        <v>0</v>
      </c>
      <c r="F24" s="21"/>
      <c r="G24" s="101">
        <v>0</v>
      </c>
      <c r="H24" s="18"/>
      <c r="I24" s="14">
        <v>1045039</v>
      </c>
      <c r="J24" s="18"/>
      <c r="K24" s="101">
        <v>0</v>
      </c>
      <c r="L24" s="60"/>
      <c r="M24" s="101">
        <v>0</v>
      </c>
      <c r="N24" s="60"/>
      <c r="O24" s="101">
        <v>0</v>
      </c>
      <c r="P24" s="60"/>
      <c r="Q24" s="101">
        <v>0</v>
      </c>
      <c r="R24" s="18"/>
      <c r="S24" s="101">
        <v>0</v>
      </c>
      <c r="T24" s="21"/>
      <c r="U24" s="101">
        <f>SUM(O24:S24)</f>
        <v>0</v>
      </c>
      <c r="V24" s="21"/>
      <c r="W24" s="14">
        <f>SUM(C24:M24,U24)</f>
        <v>1045039</v>
      </c>
      <c r="X24" s="21"/>
      <c r="Y24" s="14">
        <v>8954961</v>
      </c>
      <c r="Z24" s="21"/>
      <c r="AA24" s="38">
        <f>SUM(W24:Y24)</f>
        <v>10000000</v>
      </c>
    </row>
    <row r="25" spans="1:28" ht="22.5" customHeight="1">
      <c r="A25" s="80" t="s">
        <v>269</v>
      </c>
      <c r="C25" s="14"/>
      <c r="D25" s="177"/>
      <c r="E25" s="14"/>
      <c r="F25" s="177"/>
      <c r="G25" s="177"/>
      <c r="H25" s="14"/>
      <c r="I25" s="14"/>
      <c r="J25" s="177"/>
      <c r="K25" s="14"/>
      <c r="L25" s="14"/>
      <c r="M25" s="12"/>
      <c r="N25" s="14"/>
      <c r="O25" s="15"/>
      <c r="P25" s="14"/>
      <c r="Q25" s="15"/>
      <c r="R25" s="16"/>
      <c r="S25" s="15"/>
      <c r="T25" s="14"/>
      <c r="U25" s="14"/>
      <c r="V25" s="14"/>
      <c r="W25" s="14"/>
      <c r="X25" s="14"/>
      <c r="Y25" s="12"/>
      <c r="Z25" s="14"/>
      <c r="AA25" s="38"/>
    </row>
    <row r="26" spans="1:28" ht="22.5" customHeight="1">
      <c r="A26" s="80" t="s">
        <v>142</v>
      </c>
      <c r="B26" s="131">
        <v>9</v>
      </c>
      <c r="C26" s="101">
        <v>0</v>
      </c>
      <c r="D26" s="14"/>
      <c r="E26" s="101">
        <f>2671440-2671440</f>
        <v>0</v>
      </c>
      <c r="F26" s="14"/>
      <c r="G26" s="101">
        <v>0</v>
      </c>
      <c r="H26" s="14"/>
      <c r="I26" s="14">
        <f>-86637191+2671440</f>
        <v>-83965751</v>
      </c>
      <c r="J26" s="16"/>
      <c r="K26" s="14">
        <v>3059402</v>
      </c>
      <c r="L26" s="14"/>
      <c r="M26" s="101">
        <v>0</v>
      </c>
      <c r="N26" s="14"/>
      <c r="O26" s="101">
        <v>0</v>
      </c>
      <c r="P26" s="14"/>
      <c r="Q26" s="101">
        <v>0</v>
      </c>
      <c r="R26" s="16"/>
      <c r="S26" s="14">
        <v>11136305</v>
      </c>
      <c r="T26" s="14"/>
      <c r="U26" s="14">
        <f>SUM(O26:S26)</f>
        <v>11136305</v>
      </c>
      <c r="V26" s="14"/>
      <c r="W26" s="14">
        <f>SUM(C26:M26,U26)</f>
        <v>-69770044</v>
      </c>
      <c r="X26" s="14"/>
      <c r="Y26" s="12">
        <v>69164010</v>
      </c>
      <c r="Z26" s="14"/>
      <c r="AA26" s="38">
        <f>SUM(W26:Y26)</f>
        <v>-606034</v>
      </c>
      <c r="AB26" s="146"/>
    </row>
    <row r="27" spans="1:28" ht="22.5" customHeight="1">
      <c r="A27" s="134" t="s">
        <v>143</v>
      </c>
      <c r="C27" s="103">
        <f>SUM(C24:C26)</f>
        <v>0</v>
      </c>
      <c r="D27" s="21"/>
      <c r="E27" s="103">
        <f>SUM(E24:E26)</f>
        <v>0</v>
      </c>
      <c r="F27" s="21"/>
      <c r="G27" s="103">
        <f>SUM(G24:G26)</f>
        <v>0</v>
      </c>
      <c r="H27" s="18"/>
      <c r="I27" s="13">
        <f>SUM(I24:I26)</f>
        <v>-82920712</v>
      </c>
      <c r="J27" s="18"/>
      <c r="K27" s="13">
        <f>SUM(K24:K26)</f>
        <v>3059402</v>
      </c>
      <c r="L27" s="21"/>
      <c r="M27" s="103">
        <f>SUM(M24:M26)</f>
        <v>0</v>
      </c>
      <c r="N27" s="21"/>
      <c r="O27" s="103">
        <f>SUM(O24:O26)</f>
        <v>0</v>
      </c>
      <c r="P27" s="21"/>
      <c r="Q27" s="103">
        <f>SUM(Q24:Q26)</f>
        <v>0</v>
      </c>
      <c r="R27" s="18"/>
      <c r="S27" s="13">
        <f>SUM(S24:S26)</f>
        <v>11136305</v>
      </c>
      <c r="T27" s="21"/>
      <c r="U27" s="13">
        <f>SUM(U24:U26)</f>
        <v>11136305</v>
      </c>
      <c r="V27" s="21"/>
      <c r="W27" s="13">
        <f>SUM(W24:W26)</f>
        <v>-68725005</v>
      </c>
      <c r="X27" s="21"/>
      <c r="Y27" s="13">
        <f>SUM(Y24:Y26)</f>
        <v>78118971</v>
      </c>
      <c r="Z27" s="21"/>
      <c r="AA27" s="13">
        <f>SUM(AA24:AA26)</f>
        <v>9393966</v>
      </c>
    </row>
    <row r="28" spans="1:28" ht="22.5" customHeight="1">
      <c r="A28" s="134"/>
      <c r="B28" s="145"/>
      <c r="C28" s="100"/>
      <c r="D28" s="21"/>
      <c r="E28" s="18"/>
      <c r="F28" s="21"/>
      <c r="G28" s="21"/>
      <c r="H28" s="18"/>
      <c r="I28" s="18"/>
      <c r="J28" s="18"/>
      <c r="K28" s="18"/>
      <c r="L28" s="21"/>
      <c r="M28" s="18"/>
      <c r="N28" s="21"/>
      <c r="O28" s="18"/>
      <c r="P28" s="21"/>
      <c r="Q28" s="18"/>
      <c r="R28" s="18"/>
      <c r="S28" s="18"/>
      <c r="T28" s="21"/>
      <c r="U28" s="18"/>
      <c r="V28" s="21"/>
      <c r="W28" s="18"/>
      <c r="X28" s="21"/>
      <c r="Y28" s="18"/>
      <c r="Z28" s="21"/>
      <c r="AA28" s="18"/>
    </row>
    <row r="29" spans="1:28" ht="22.5" customHeight="1">
      <c r="A29" s="134" t="s">
        <v>240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</row>
    <row r="30" spans="1:28" ht="22.5" customHeight="1">
      <c r="A30" s="80" t="s">
        <v>151</v>
      </c>
      <c r="C30" s="101">
        <v>0</v>
      </c>
      <c r="D30" s="177"/>
      <c r="E30" s="101">
        <v>0</v>
      </c>
      <c r="F30" s="177"/>
      <c r="G30" s="101">
        <v>0</v>
      </c>
      <c r="H30" s="14"/>
      <c r="I30" s="101">
        <v>0</v>
      </c>
      <c r="J30" s="177"/>
      <c r="K30" s="101">
        <v>0</v>
      </c>
      <c r="L30" s="14"/>
      <c r="M30" s="12">
        <f>'SI 10'!E45</f>
        <v>-362237277</v>
      </c>
      <c r="N30" s="14"/>
      <c r="O30" s="101">
        <v>0</v>
      </c>
      <c r="P30" s="14"/>
      <c r="Q30" s="101">
        <v>0</v>
      </c>
      <c r="R30" s="16"/>
      <c r="S30" s="101">
        <v>0</v>
      </c>
      <c r="T30" s="14"/>
      <c r="U30" s="101">
        <f>SUM(O30:S30)</f>
        <v>0</v>
      </c>
      <c r="V30" s="14"/>
      <c r="W30" s="14">
        <f>SUM(C30:M30,U30)</f>
        <v>-362237277</v>
      </c>
      <c r="X30" s="14"/>
      <c r="Y30" s="12">
        <f>'SI 10'!E46</f>
        <v>-92535459</v>
      </c>
      <c r="Z30" s="14"/>
      <c r="AA30" s="38">
        <f>SUM(W30:Y30)</f>
        <v>-454772736</v>
      </c>
      <c r="AB30" s="33"/>
    </row>
    <row r="31" spans="1:28" ht="22.5" customHeight="1">
      <c r="A31" s="80" t="s">
        <v>241</v>
      </c>
      <c r="C31" s="102">
        <v>0</v>
      </c>
      <c r="D31" s="14"/>
      <c r="E31" s="102">
        <v>0</v>
      </c>
      <c r="F31" s="14"/>
      <c r="G31" s="102">
        <v>0</v>
      </c>
      <c r="H31" s="14"/>
      <c r="I31" s="102">
        <v>0</v>
      </c>
      <c r="J31" s="16"/>
      <c r="K31" s="102">
        <v>0</v>
      </c>
      <c r="L31" s="14"/>
      <c r="M31" s="15">
        <v>6869622</v>
      </c>
      <c r="N31" s="14"/>
      <c r="O31" s="15">
        <v>-2898454</v>
      </c>
      <c r="P31" s="14"/>
      <c r="Q31" s="15">
        <f>'SI 10'!E32</f>
        <v>147582</v>
      </c>
      <c r="R31" s="16"/>
      <c r="S31" s="14">
        <v>2764093</v>
      </c>
      <c r="T31" s="14"/>
      <c r="U31" s="14">
        <f>SUM(O31:S31)</f>
        <v>13221</v>
      </c>
      <c r="V31" s="14"/>
      <c r="W31" s="14">
        <f>SUM(C31:M31,U31)</f>
        <v>6882843</v>
      </c>
      <c r="X31" s="14"/>
      <c r="Y31" s="12">
        <v>-797237</v>
      </c>
      <c r="Z31" s="14"/>
      <c r="AA31" s="38">
        <f>SUM(W31:Y31)</f>
        <v>6085606</v>
      </c>
      <c r="AB31" s="33"/>
    </row>
    <row r="32" spans="1:28" ht="22.5" customHeight="1">
      <c r="A32" s="134" t="s">
        <v>146</v>
      </c>
      <c r="C32" s="103">
        <f>SUM(C30:C31)</f>
        <v>0</v>
      </c>
      <c r="D32" s="21"/>
      <c r="E32" s="103">
        <f>SUM(E30:E31)</f>
        <v>0</v>
      </c>
      <c r="F32" s="21"/>
      <c r="G32" s="103">
        <f>SUM(G30:G31)</f>
        <v>0</v>
      </c>
      <c r="H32" s="18"/>
      <c r="I32" s="103">
        <f>SUM(I30:I31)</f>
        <v>0</v>
      </c>
      <c r="J32" s="18"/>
      <c r="K32" s="103">
        <f>SUM(K30:K31)</f>
        <v>0</v>
      </c>
      <c r="L32" s="21"/>
      <c r="M32" s="13">
        <f>SUM(M30:M31)</f>
        <v>-355367655</v>
      </c>
      <c r="N32" s="21"/>
      <c r="O32" s="13">
        <f>SUM(O30:O31)</f>
        <v>-2898454</v>
      </c>
      <c r="P32" s="21"/>
      <c r="Q32" s="13">
        <f>SUM(Q30:Q31)</f>
        <v>147582</v>
      </c>
      <c r="R32" s="18"/>
      <c r="S32" s="13">
        <f>SUM(S30:S31)</f>
        <v>2764093</v>
      </c>
      <c r="T32" s="21"/>
      <c r="U32" s="13">
        <f>SUM(U30:U31)</f>
        <v>13221</v>
      </c>
      <c r="V32" s="21"/>
      <c r="W32" s="13">
        <f>SUM(W30:W31)</f>
        <v>-355354434</v>
      </c>
      <c r="X32" s="21"/>
      <c r="Y32" s="13">
        <f>SUM(Y30:Y31)</f>
        <v>-93332696</v>
      </c>
      <c r="Z32" s="21"/>
      <c r="AA32" s="13">
        <f>SUM(AA30:AA31)</f>
        <v>-448687130</v>
      </c>
    </row>
    <row r="33" spans="1:30" ht="22.5" customHeight="1">
      <c r="C33" s="16"/>
      <c r="D33" s="14"/>
      <c r="E33" s="16"/>
      <c r="F33" s="14"/>
      <c r="G33" s="14"/>
      <c r="H33" s="16"/>
      <c r="I33" s="16"/>
      <c r="J33" s="16"/>
      <c r="K33" s="16"/>
      <c r="L33" s="14"/>
      <c r="M33" s="16"/>
      <c r="N33" s="14"/>
      <c r="O33" s="16"/>
      <c r="P33" s="14"/>
      <c r="Q33" s="16"/>
      <c r="R33" s="16"/>
      <c r="S33" s="16"/>
      <c r="T33" s="14"/>
      <c r="U33" s="16"/>
      <c r="V33" s="14"/>
      <c r="W33" s="14"/>
      <c r="X33" s="14"/>
      <c r="Y33" s="14"/>
      <c r="Z33" s="14"/>
      <c r="AA33" s="14"/>
    </row>
    <row r="34" spans="1:30" ht="22.5" hidden="1" customHeight="1">
      <c r="A34" s="80" t="s">
        <v>147</v>
      </c>
      <c r="C34" s="101">
        <v>0</v>
      </c>
      <c r="D34" s="177"/>
      <c r="E34" s="101">
        <v>0</v>
      </c>
      <c r="F34" s="177"/>
      <c r="G34" s="101">
        <v>0</v>
      </c>
      <c r="H34" s="15"/>
      <c r="I34" s="101">
        <v>0</v>
      </c>
      <c r="J34" s="177"/>
      <c r="K34" s="101">
        <v>0</v>
      </c>
      <c r="L34" s="14"/>
      <c r="M34" s="101">
        <v>0</v>
      </c>
      <c r="N34" s="14"/>
      <c r="O34" s="101">
        <v>0</v>
      </c>
      <c r="P34" s="14"/>
      <c r="Q34" s="101">
        <v>0</v>
      </c>
      <c r="R34" s="16"/>
      <c r="S34" s="101">
        <v>0</v>
      </c>
      <c r="T34" s="14"/>
      <c r="U34" s="101">
        <f>SUM(O34:S34)</f>
        <v>0</v>
      </c>
      <c r="V34" s="14"/>
      <c r="W34" s="101">
        <f>SUM(C34:M34,U34)</f>
        <v>0</v>
      </c>
      <c r="X34" s="14"/>
      <c r="Y34" s="101">
        <v>0</v>
      </c>
      <c r="Z34" s="14"/>
      <c r="AA34" s="101">
        <f>SUM(W34:Y34)</f>
        <v>0</v>
      </c>
    </row>
    <row r="35" spans="1:30" ht="22.5" customHeight="1">
      <c r="A35" s="80" t="s">
        <v>148</v>
      </c>
      <c r="C35" s="101">
        <v>0</v>
      </c>
      <c r="D35" s="177"/>
      <c r="E35" s="101">
        <v>0</v>
      </c>
      <c r="F35" s="177"/>
      <c r="G35" s="101">
        <v>0</v>
      </c>
      <c r="H35" s="15"/>
      <c r="I35" s="101">
        <v>0</v>
      </c>
      <c r="J35" s="177"/>
      <c r="K35" s="101">
        <v>0</v>
      </c>
      <c r="L35" s="14"/>
      <c r="M35" s="16">
        <f>-S35</f>
        <v>25524021</v>
      </c>
      <c r="N35" s="14"/>
      <c r="O35" s="101">
        <v>0</v>
      </c>
      <c r="P35" s="14"/>
      <c r="Q35" s="101">
        <v>0</v>
      </c>
      <c r="R35" s="16"/>
      <c r="S35" s="14">
        <v>-25524021</v>
      </c>
      <c r="T35" s="14"/>
      <c r="U35" s="14">
        <f>SUM(O35:S35)</f>
        <v>-25524021</v>
      </c>
      <c r="V35" s="14"/>
      <c r="W35" s="101">
        <f>SUM(C35:M35,U35)</f>
        <v>0</v>
      </c>
      <c r="X35" s="14"/>
      <c r="Y35" s="101">
        <v>0</v>
      </c>
      <c r="Z35" s="14"/>
      <c r="AA35" s="101">
        <f>SUM(W35:Y35)</f>
        <v>0</v>
      </c>
    </row>
    <row r="36" spans="1:30" ht="22.5" customHeight="1" thickBot="1">
      <c r="A36" s="134" t="s">
        <v>152</v>
      </c>
      <c r="C36" s="17">
        <f>C14+C20+C27+C32+C34+C35</f>
        <v>817775625</v>
      </c>
      <c r="D36" s="18"/>
      <c r="E36" s="17">
        <f>E14+E20+E27+E32+E34+E35</f>
        <v>504942690</v>
      </c>
      <c r="F36" s="18"/>
      <c r="G36" s="17">
        <f>G14+G20+G27+G32+G34+G35</f>
        <v>17395000</v>
      </c>
      <c r="H36" s="18"/>
      <c r="I36" s="17">
        <f>I14+I20+I27+I32+I34+I35</f>
        <v>241706561</v>
      </c>
      <c r="J36" s="18"/>
      <c r="K36" s="17">
        <f>K14+K20+K27+K32+K34+K35</f>
        <v>166543832</v>
      </c>
      <c r="L36" s="18"/>
      <c r="M36" s="17">
        <f>M14+M20+M27+M32+M34+M35</f>
        <v>-73604357</v>
      </c>
      <c r="N36" s="18"/>
      <c r="O36" s="17">
        <f>O14+O20+O27+O32+O34+O35</f>
        <v>-17057865</v>
      </c>
      <c r="P36" s="18"/>
      <c r="Q36" s="17">
        <f>Q14+Q20+Q27+Q32+Q34+Q35</f>
        <v>1627498</v>
      </c>
      <c r="R36" s="18"/>
      <c r="S36" s="17">
        <f>S14+S20+S27+S32+S34+S35</f>
        <v>1375205891</v>
      </c>
      <c r="T36" s="18"/>
      <c r="U36" s="17">
        <f>U14+U20+U27+U32+U34+U35</f>
        <v>1359775524</v>
      </c>
      <c r="V36" s="18"/>
      <c r="W36" s="17">
        <f>W14+W20+W27+W32+W34+W35</f>
        <v>3034534875</v>
      </c>
      <c r="X36" s="18"/>
      <c r="Y36" s="17">
        <f>Y14+Y20+Y27+Y32+Y34+Y35</f>
        <v>551653956</v>
      </c>
      <c r="Z36" s="18"/>
      <c r="AA36" s="17">
        <f>AA14+AA20+AA27+AA32+AA34+AA35</f>
        <v>3586188831</v>
      </c>
    </row>
    <row r="37" spans="1:30" ht="22.5" customHeight="1" thickTop="1"/>
    <row r="38" spans="1:30" ht="22.5" customHeight="1">
      <c r="E38" s="76"/>
      <c r="K38" s="76"/>
      <c r="AA38" s="76"/>
    </row>
    <row r="40" spans="1:30" s="131" customFormat="1" ht="22.5" customHeight="1">
      <c r="A40" s="80"/>
      <c r="C40" s="77"/>
      <c r="D40" s="77"/>
      <c r="E40" s="77"/>
      <c r="F40" s="77"/>
      <c r="G40" s="77"/>
      <c r="H40" s="77"/>
      <c r="I40" s="77"/>
      <c r="J40" s="77"/>
      <c r="K40" s="5"/>
      <c r="L40" s="77"/>
      <c r="M40" s="76"/>
      <c r="N40" s="76"/>
      <c r="O40" s="76"/>
      <c r="P40" s="76"/>
      <c r="Q40" s="76"/>
      <c r="R40" s="76"/>
      <c r="S40" s="76"/>
      <c r="T40" s="77"/>
      <c r="U40" s="76"/>
      <c r="V40" s="76"/>
      <c r="W40" s="76"/>
      <c r="X40" s="76"/>
      <c r="Y40" s="76"/>
      <c r="Z40" s="80"/>
      <c r="AA40" s="80"/>
      <c r="AB40" s="80"/>
      <c r="AC40" s="80"/>
      <c r="AD40" s="80"/>
    </row>
  </sheetData>
  <mergeCells count="4">
    <mergeCell ref="C4:AA4"/>
    <mergeCell ref="K5:M5"/>
    <mergeCell ref="O5:U5"/>
    <mergeCell ref="C12:AA12"/>
  </mergeCells>
  <pageMargins left="0.55000000000000004" right="0.5" top="0.48" bottom="0.5" header="0.5" footer="0.5"/>
  <pageSetup paperSize="9" scale="56" firstPageNumber="11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B34"/>
  <sheetViews>
    <sheetView view="pageBreakPreview" topLeftCell="H1" zoomScale="83" zoomScaleNormal="100" zoomScaleSheetLayoutView="83" workbookViewId="0">
      <selection activeCell="AD30" sqref="AD30"/>
    </sheetView>
  </sheetViews>
  <sheetFormatPr defaultColWidth="10.625" defaultRowHeight="22.5" customHeight="1"/>
  <cols>
    <col min="1" max="1" width="46.875" style="80" customWidth="1"/>
    <col min="2" max="2" width="13.625" style="131" bestFit="1" customWidth="1"/>
    <col min="3" max="3" width="15.75" style="77" customWidth="1"/>
    <col min="4" max="4" width="1.125" style="77" customWidth="1"/>
    <col min="5" max="5" width="14.625" style="77" bestFit="1" customWidth="1"/>
    <col min="6" max="6" width="1.125" style="77" customWidth="1"/>
    <col min="7" max="7" width="18.75" style="77" bestFit="1" customWidth="1"/>
    <col min="8" max="8" width="1" style="77" customWidth="1"/>
    <col min="9" max="9" width="18.75" style="77" bestFit="1" customWidth="1"/>
    <col min="10" max="10" width="1" style="77" customWidth="1"/>
    <col min="11" max="11" width="14" style="5" customWidth="1"/>
    <col min="12" max="12" width="1" style="77" customWidth="1"/>
    <col min="13" max="13" width="15.75" style="76" customWidth="1"/>
    <col min="14" max="14" width="1.125" style="76" customWidth="1"/>
    <col min="15" max="15" width="14.75" style="76" customWidth="1"/>
    <col min="16" max="16" width="1.125" style="76" customWidth="1"/>
    <col min="17" max="17" width="15" style="76" customWidth="1"/>
    <col min="18" max="18" width="1" style="76" customWidth="1"/>
    <col min="19" max="19" width="15.875" style="76" customWidth="1"/>
    <col min="20" max="20" width="1.125" style="77" customWidth="1"/>
    <col min="21" max="21" width="15.75" style="76" customWidth="1"/>
    <col min="22" max="22" width="1.125" style="76" customWidth="1"/>
    <col min="23" max="23" width="15.75" style="76" customWidth="1"/>
    <col min="24" max="24" width="1.125" style="76" customWidth="1"/>
    <col min="25" max="25" width="14.375" style="76" customWidth="1"/>
    <col min="26" max="26" width="0.75" style="80" customWidth="1"/>
    <col min="27" max="27" width="15.75" style="80" customWidth="1"/>
    <col min="28" max="28" width="17.125" style="80" bestFit="1" customWidth="1"/>
    <col min="29" max="29" width="16.75" style="80" bestFit="1" customWidth="1"/>
    <col min="30" max="30" width="11.375" style="80" bestFit="1" customWidth="1"/>
    <col min="31" max="31" width="12" style="80" bestFit="1" customWidth="1"/>
    <col min="32" max="32" width="13.125" style="80" bestFit="1" customWidth="1"/>
    <col min="33" max="16384" width="10.625" style="80"/>
  </cols>
  <sheetData>
    <row r="1" spans="1:27" ht="22.5" customHeight="1">
      <c r="A1" s="109" t="s">
        <v>0</v>
      </c>
      <c r="B1" s="61"/>
      <c r="C1" s="62"/>
      <c r="D1" s="63"/>
      <c r="E1" s="63"/>
      <c r="F1" s="63"/>
      <c r="G1" s="63"/>
      <c r="H1" s="62"/>
      <c r="I1" s="62"/>
      <c r="J1" s="63"/>
      <c r="K1" s="63"/>
      <c r="L1" s="63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27" ht="22.5" customHeight="1">
      <c r="A2" s="110" t="s">
        <v>228</v>
      </c>
      <c r="B2" s="61"/>
      <c r="C2" s="129"/>
      <c r="D2" s="129"/>
      <c r="E2" s="129"/>
      <c r="F2" s="129"/>
      <c r="G2" s="129"/>
      <c r="H2" s="129"/>
      <c r="I2" s="129"/>
      <c r="J2" s="129"/>
      <c r="K2" s="4"/>
      <c r="L2" s="129"/>
      <c r="M2" s="130"/>
      <c r="N2" s="130"/>
      <c r="O2" s="130"/>
      <c r="P2" s="130"/>
      <c r="Q2" s="130"/>
      <c r="R2" s="130"/>
      <c r="S2" s="130"/>
      <c r="T2" s="129"/>
      <c r="U2" s="130"/>
      <c r="V2" s="130"/>
      <c r="W2" s="130"/>
      <c r="X2" s="130"/>
      <c r="Y2" s="130"/>
    </row>
    <row r="3" spans="1:27" ht="22.5" customHeight="1">
      <c r="A3" s="110"/>
      <c r="B3" s="61"/>
      <c r="C3" s="129"/>
      <c r="D3" s="129"/>
      <c r="E3" s="129"/>
      <c r="F3" s="129"/>
      <c r="G3" s="129"/>
      <c r="H3" s="129"/>
      <c r="I3" s="129"/>
      <c r="J3" s="129"/>
      <c r="K3" s="4"/>
      <c r="L3" s="129"/>
      <c r="M3" s="130"/>
      <c r="N3" s="130"/>
      <c r="O3" s="130"/>
      <c r="P3" s="130"/>
      <c r="Q3" s="130"/>
      <c r="R3" s="130"/>
      <c r="S3" s="130"/>
      <c r="T3" s="129"/>
      <c r="U3" s="130"/>
      <c r="V3" s="130"/>
      <c r="W3" s="130"/>
      <c r="X3" s="130"/>
      <c r="Y3" s="130"/>
    </row>
    <row r="4" spans="1:27" ht="22.5" customHeight="1">
      <c r="C4" s="202" t="s">
        <v>104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s="143" customFormat="1" ht="22.5" customHeight="1">
      <c r="A5" s="80"/>
      <c r="B5" s="131"/>
      <c r="C5" s="142"/>
      <c r="D5" s="142"/>
      <c r="E5" s="132"/>
      <c r="F5" s="142"/>
      <c r="G5" s="142"/>
      <c r="H5" s="142"/>
      <c r="I5" s="142"/>
      <c r="J5" s="76"/>
      <c r="K5" s="203" t="s">
        <v>61</v>
      </c>
      <c r="L5" s="203"/>
      <c r="M5" s="203"/>
      <c r="N5" s="76"/>
      <c r="O5" s="203" t="s">
        <v>65</v>
      </c>
      <c r="P5" s="203"/>
      <c r="Q5" s="203"/>
      <c r="R5" s="203"/>
      <c r="S5" s="203"/>
      <c r="T5" s="203"/>
      <c r="U5" s="203"/>
      <c r="V5" s="142"/>
      <c r="W5" s="142"/>
      <c r="X5" s="142"/>
      <c r="Y5" s="76"/>
      <c r="Z5" s="142"/>
      <c r="AA5" s="142"/>
    </row>
    <row r="6" spans="1:27" s="143" customFormat="1" ht="22.5" customHeight="1">
      <c r="A6" s="80"/>
      <c r="B6" s="131"/>
      <c r="C6" s="142"/>
      <c r="D6" s="142"/>
      <c r="E6" s="132"/>
      <c r="F6" s="142"/>
      <c r="G6" s="142"/>
      <c r="H6" s="142"/>
      <c r="I6" s="142"/>
      <c r="J6" s="76"/>
      <c r="K6" s="132"/>
      <c r="L6" s="132"/>
      <c r="M6" s="132"/>
      <c r="N6" s="76"/>
      <c r="O6" s="132"/>
      <c r="P6" s="132"/>
      <c r="Q6" s="132" t="s">
        <v>105</v>
      </c>
      <c r="R6" s="132"/>
      <c r="S6" s="132"/>
      <c r="T6" s="132"/>
      <c r="U6" s="132"/>
      <c r="V6" s="142"/>
      <c r="W6" s="142"/>
      <c r="X6" s="142"/>
      <c r="Y6" s="76"/>
      <c r="Z6" s="142"/>
      <c r="AA6" s="142"/>
    </row>
    <row r="7" spans="1:27" s="143" customFormat="1" ht="22.5" customHeight="1">
      <c r="A7" s="80"/>
      <c r="B7" s="131"/>
      <c r="C7" s="142"/>
      <c r="D7" s="142"/>
      <c r="E7" s="132"/>
      <c r="F7" s="142"/>
      <c r="G7" s="142"/>
      <c r="H7" s="142"/>
      <c r="I7" s="142"/>
      <c r="J7" s="76"/>
      <c r="K7" s="132"/>
      <c r="L7" s="132"/>
      <c r="M7" s="132"/>
      <c r="N7" s="76"/>
      <c r="O7" s="132"/>
      <c r="P7" s="132"/>
      <c r="Q7" s="132" t="s">
        <v>106</v>
      </c>
      <c r="R7" s="132"/>
      <c r="S7" s="132"/>
      <c r="T7" s="132"/>
      <c r="U7" s="132"/>
      <c r="V7" s="142"/>
      <c r="W7" s="142"/>
      <c r="X7" s="142"/>
      <c r="Y7" s="76"/>
      <c r="Z7" s="142"/>
      <c r="AA7" s="142"/>
    </row>
    <row r="8" spans="1:27" ht="22.5" customHeight="1">
      <c r="C8" s="142"/>
      <c r="D8" s="142"/>
      <c r="E8" s="132"/>
      <c r="F8" s="142"/>
      <c r="G8" s="186"/>
      <c r="H8" s="142"/>
      <c r="I8" s="132" t="s">
        <v>275</v>
      </c>
      <c r="J8" s="76"/>
      <c r="K8" s="132"/>
      <c r="L8" s="132"/>
      <c r="M8" s="132"/>
      <c r="O8" s="132"/>
      <c r="P8" s="132"/>
      <c r="Q8" s="132" t="s">
        <v>108</v>
      </c>
      <c r="R8" s="132"/>
      <c r="S8" s="132"/>
      <c r="T8" s="132"/>
      <c r="U8" s="132"/>
      <c r="V8" s="142"/>
      <c r="W8" s="142"/>
      <c r="X8" s="142"/>
      <c r="Y8" s="132" t="s">
        <v>109</v>
      </c>
      <c r="Z8" s="142"/>
      <c r="AA8" s="142"/>
    </row>
    <row r="9" spans="1:27" ht="22.5" customHeight="1">
      <c r="A9" s="133"/>
      <c r="C9" s="132" t="s">
        <v>110</v>
      </c>
      <c r="D9" s="132"/>
      <c r="E9" s="132"/>
      <c r="F9" s="132"/>
      <c r="G9" s="132" t="s">
        <v>107</v>
      </c>
      <c r="H9" s="132"/>
      <c r="I9" s="132" t="s">
        <v>111</v>
      </c>
      <c r="J9" s="132"/>
      <c r="K9" s="132"/>
      <c r="L9" s="132"/>
      <c r="M9" s="132" t="s">
        <v>112</v>
      </c>
      <c r="N9" s="132"/>
      <c r="O9" s="132" t="s">
        <v>113</v>
      </c>
      <c r="P9" s="132"/>
      <c r="Q9" s="132" t="s">
        <v>114</v>
      </c>
      <c r="R9" s="132"/>
      <c r="S9" s="132" t="s">
        <v>113</v>
      </c>
      <c r="T9" s="132"/>
      <c r="U9" s="132" t="s">
        <v>115</v>
      </c>
      <c r="V9" s="132"/>
      <c r="W9" s="132"/>
      <c r="X9" s="132"/>
      <c r="Y9" s="132" t="s">
        <v>117</v>
      </c>
      <c r="Z9" s="132"/>
      <c r="AA9" s="132"/>
    </row>
    <row r="10" spans="1:27" ht="22.5" customHeight="1">
      <c r="A10" s="133"/>
      <c r="C10" s="132" t="s">
        <v>118</v>
      </c>
      <c r="D10" s="132"/>
      <c r="E10" s="132" t="s">
        <v>119</v>
      </c>
      <c r="F10" s="132"/>
      <c r="G10" s="132" t="s">
        <v>120</v>
      </c>
      <c r="H10" s="132"/>
      <c r="I10" s="132" t="s">
        <v>276</v>
      </c>
      <c r="J10" s="132"/>
      <c r="K10" s="132" t="s">
        <v>121</v>
      </c>
      <c r="L10" s="132"/>
      <c r="M10" s="132" t="s">
        <v>122</v>
      </c>
      <c r="N10" s="132"/>
      <c r="O10" s="132" t="s">
        <v>123</v>
      </c>
      <c r="P10" s="132"/>
      <c r="Q10" s="132" t="s">
        <v>124</v>
      </c>
      <c r="R10" s="132"/>
      <c r="S10" s="132" t="s">
        <v>125</v>
      </c>
      <c r="T10" s="132"/>
      <c r="U10" s="132" t="s">
        <v>126</v>
      </c>
      <c r="V10" s="132"/>
      <c r="W10" s="132" t="s">
        <v>116</v>
      </c>
      <c r="X10" s="132"/>
      <c r="Y10" s="132" t="s">
        <v>128</v>
      </c>
      <c r="Z10" s="132"/>
      <c r="AA10" s="132" t="s">
        <v>116</v>
      </c>
    </row>
    <row r="11" spans="1:27" ht="22.5" customHeight="1">
      <c r="A11" s="133"/>
      <c r="B11" s="131" t="s">
        <v>5</v>
      </c>
      <c r="C11" s="132" t="s">
        <v>129</v>
      </c>
      <c r="D11" s="132"/>
      <c r="E11" s="132" t="s">
        <v>130</v>
      </c>
      <c r="F11" s="132"/>
      <c r="G11" s="132" t="s">
        <v>131</v>
      </c>
      <c r="H11" s="132"/>
      <c r="I11" s="132" t="s">
        <v>132</v>
      </c>
      <c r="J11" s="132"/>
      <c r="K11" s="132" t="s">
        <v>133</v>
      </c>
      <c r="L11" s="132"/>
      <c r="M11" s="132" t="s">
        <v>134</v>
      </c>
      <c r="N11" s="132"/>
      <c r="O11" s="132" t="s">
        <v>135</v>
      </c>
      <c r="P11" s="132"/>
      <c r="Q11" s="132" t="s">
        <v>117</v>
      </c>
      <c r="R11" s="132"/>
      <c r="S11" s="132" t="s">
        <v>136</v>
      </c>
      <c r="T11" s="132"/>
      <c r="U11" s="132" t="s">
        <v>127</v>
      </c>
      <c r="V11" s="132"/>
      <c r="W11" s="132" t="s">
        <v>229</v>
      </c>
      <c r="X11" s="132"/>
      <c r="Y11" s="132" t="s">
        <v>137</v>
      </c>
      <c r="Z11" s="132"/>
      <c r="AA11" s="132" t="s">
        <v>127</v>
      </c>
    </row>
    <row r="12" spans="1:27" ht="22.5" customHeight="1">
      <c r="C12" s="204" t="s">
        <v>7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</row>
    <row r="13" spans="1:27" ht="22.5" customHeight="1">
      <c r="A13" s="134" t="s">
        <v>224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</row>
    <row r="14" spans="1:27" ht="22.5" customHeight="1">
      <c r="A14" s="134" t="s">
        <v>225</v>
      </c>
      <c r="C14" s="18">
        <v>817775625</v>
      </c>
      <c r="D14" s="21"/>
      <c r="E14" s="18">
        <v>504942690</v>
      </c>
      <c r="F14" s="21"/>
      <c r="G14" s="21">
        <v>17395000</v>
      </c>
      <c r="H14" s="18"/>
      <c r="I14" s="18">
        <v>241706561</v>
      </c>
      <c r="J14" s="18"/>
      <c r="K14" s="18">
        <v>166543832</v>
      </c>
      <c r="L14" s="21"/>
      <c r="M14" s="18">
        <v>-73604357</v>
      </c>
      <c r="N14" s="21"/>
      <c r="O14" s="18">
        <v>-17057865</v>
      </c>
      <c r="P14" s="21"/>
      <c r="Q14" s="18">
        <v>1627498</v>
      </c>
      <c r="R14" s="18"/>
      <c r="S14" s="18">
        <v>1375205891</v>
      </c>
      <c r="T14" s="21"/>
      <c r="U14" s="18">
        <f>SUM(O14:S14)</f>
        <v>1359775524</v>
      </c>
      <c r="V14" s="21"/>
      <c r="W14" s="37">
        <f>SUM(U14,C14:M14)</f>
        <v>3034534875</v>
      </c>
      <c r="X14" s="21"/>
      <c r="Y14" s="18">
        <v>551653956</v>
      </c>
      <c r="Z14" s="21"/>
      <c r="AA14" s="18">
        <f>SUM(W14:Y14)</f>
        <v>3586188831</v>
      </c>
    </row>
    <row r="15" spans="1:27" ht="22.5" customHeight="1">
      <c r="A15" s="134"/>
      <c r="C15" s="18"/>
      <c r="D15" s="21"/>
      <c r="E15" s="18"/>
      <c r="F15" s="21"/>
      <c r="G15" s="21"/>
      <c r="H15" s="18"/>
      <c r="I15" s="18"/>
      <c r="J15" s="18"/>
      <c r="K15" s="18"/>
      <c r="L15" s="21"/>
      <c r="M15" s="18"/>
      <c r="N15" s="21"/>
      <c r="O15" s="18"/>
      <c r="P15" s="21"/>
      <c r="Q15" s="18"/>
      <c r="R15" s="18"/>
      <c r="S15" s="18"/>
      <c r="T15" s="21"/>
      <c r="U15" s="18"/>
      <c r="V15" s="21"/>
      <c r="W15" s="18"/>
      <c r="X15" s="21"/>
      <c r="Y15" s="18"/>
      <c r="Z15" s="21"/>
      <c r="AA15" s="18"/>
    </row>
    <row r="16" spans="1:27" ht="22.5" customHeight="1">
      <c r="A16" s="144" t="s">
        <v>138</v>
      </c>
      <c r="B16" s="145"/>
      <c r="C16" s="18"/>
      <c r="D16" s="21"/>
      <c r="E16" s="18"/>
      <c r="F16" s="21"/>
      <c r="G16" s="21"/>
      <c r="H16" s="18"/>
      <c r="I16" s="18"/>
      <c r="J16" s="18"/>
      <c r="K16" s="18"/>
      <c r="L16" s="21"/>
      <c r="M16" s="18"/>
      <c r="N16" s="21"/>
      <c r="O16" s="18"/>
      <c r="P16" s="21"/>
      <c r="Q16" s="18"/>
      <c r="R16" s="18"/>
      <c r="S16" s="18"/>
      <c r="T16" s="21"/>
      <c r="U16" s="18"/>
      <c r="V16" s="21"/>
      <c r="W16" s="18"/>
      <c r="X16" s="21"/>
      <c r="Y16" s="18"/>
      <c r="Z16" s="21"/>
      <c r="AA16" s="18"/>
    </row>
    <row r="17" spans="1:28" ht="22.5" customHeight="1">
      <c r="A17" s="185" t="s">
        <v>249</v>
      </c>
      <c r="C17" s="18"/>
      <c r="D17" s="21"/>
      <c r="E17" s="18"/>
      <c r="F17" s="21"/>
      <c r="G17" s="21"/>
      <c r="H17" s="18"/>
      <c r="I17" s="18"/>
      <c r="J17" s="18"/>
      <c r="K17" s="18"/>
      <c r="L17" s="21"/>
      <c r="M17" s="18"/>
      <c r="N17" s="21"/>
      <c r="O17" s="18"/>
      <c r="P17" s="21"/>
      <c r="Q17" s="18"/>
      <c r="R17" s="18"/>
      <c r="S17" s="18"/>
      <c r="T17" s="21"/>
      <c r="U17" s="18"/>
      <c r="V17" s="21"/>
      <c r="W17" s="18"/>
      <c r="X17" s="21"/>
      <c r="Y17" s="18"/>
      <c r="Z17" s="21"/>
      <c r="AA17" s="18"/>
    </row>
    <row r="18" spans="1:28" ht="22.5" customHeight="1">
      <c r="A18" s="80" t="s">
        <v>237</v>
      </c>
      <c r="B18" s="131">
        <v>17</v>
      </c>
      <c r="C18" s="108">
        <v>160</v>
      </c>
      <c r="D18" s="21"/>
      <c r="E18" s="108">
        <v>800</v>
      </c>
      <c r="F18" s="21"/>
      <c r="G18" s="158">
        <v>0</v>
      </c>
      <c r="H18" s="18"/>
      <c r="I18" s="158">
        <v>0</v>
      </c>
      <c r="J18" s="16"/>
      <c r="K18" s="158">
        <v>0</v>
      </c>
      <c r="L18" s="14"/>
      <c r="M18" s="158">
        <v>0</v>
      </c>
      <c r="N18" s="14"/>
      <c r="O18" s="158">
        <v>0</v>
      </c>
      <c r="P18" s="14"/>
      <c r="Q18" s="158">
        <v>0</v>
      </c>
      <c r="R18" s="16"/>
      <c r="S18" s="158">
        <v>0</v>
      </c>
      <c r="T18" s="14"/>
      <c r="U18" s="158">
        <f>SUM(O18:S18)</f>
        <v>0</v>
      </c>
      <c r="V18" s="21"/>
      <c r="W18" s="108">
        <f>SUM(C18:M18,U18)</f>
        <v>960</v>
      </c>
      <c r="X18" s="21"/>
      <c r="Y18" s="158">
        <v>0</v>
      </c>
      <c r="Z18" s="21"/>
      <c r="AA18" s="108">
        <f>SUM(W18:Y18)</f>
        <v>960</v>
      </c>
    </row>
    <row r="19" spans="1:28" ht="22.2">
      <c r="A19" s="137" t="s">
        <v>250</v>
      </c>
      <c r="C19" s="41">
        <f>SUM(C18:C18)</f>
        <v>160</v>
      </c>
      <c r="D19" s="21"/>
      <c r="E19" s="41">
        <f>SUM(E18:E18)</f>
        <v>800</v>
      </c>
      <c r="F19" s="21"/>
      <c r="G19" s="157">
        <f>SUM(G18:G18)</f>
        <v>0</v>
      </c>
      <c r="H19" s="18"/>
      <c r="I19" s="157">
        <f>SUM(I18:I18)</f>
        <v>0</v>
      </c>
      <c r="J19" s="18"/>
      <c r="K19" s="157">
        <f>SUM(K18:K18)</f>
        <v>0</v>
      </c>
      <c r="L19" s="21"/>
      <c r="M19" s="157">
        <f>SUM(M18:M18)</f>
        <v>0</v>
      </c>
      <c r="N19" s="21"/>
      <c r="O19" s="157">
        <f>SUM(O18:O18)</f>
        <v>0</v>
      </c>
      <c r="P19" s="21"/>
      <c r="Q19" s="157">
        <f>SUM(Q18:Q18)</f>
        <v>0</v>
      </c>
      <c r="R19" s="18"/>
      <c r="S19" s="157">
        <f>SUM(S18:S18)</f>
        <v>0</v>
      </c>
      <c r="T19" s="21"/>
      <c r="U19" s="157">
        <f>SUM(U18:U18)</f>
        <v>0</v>
      </c>
      <c r="V19" s="21"/>
      <c r="W19" s="41">
        <f>SUM(W18:W18)</f>
        <v>960</v>
      </c>
      <c r="X19" s="21"/>
      <c r="Y19" s="157">
        <f>SUM(Y18:Y18)</f>
        <v>0</v>
      </c>
      <c r="Z19" s="21"/>
      <c r="AA19" s="41">
        <f>SUM(AA18:AA18)</f>
        <v>960</v>
      </c>
    </row>
    <row r="20" spans="1:28" ht="22.5" customHeight="1">
      <c r="A20" s="137"/>
      <c r="C20" s="18"/>
      <c r="D20" s="21"/>
      <c r="E20" s="18"/>
      <c r="F20" s="21"/>
      <c r="G20" s="18"/>
      <c r="H20" s="18"/>
      <c r="I20" s="18"/>
      <c r="J20" s="18"/>
      <c r="K20" s="18"/>
      <c r="L20" s="21"/>
      <c r="M20" s="18"/>
      <c r="N20" s="21"/>
      <c r="O20" s="18"/>
      <c r="P20" s="21"/>
      <c r="Q20" s="18"/>
      <c r="R20" s="18"/>
      <c r="S20" s="18"/>
      <c r="T20" s="21"/>
      <c r="U20" s="18"/>
      <c r="V20" s="21"/>
      <c r="W20" s="18"/>
      <c r="X20" s="21"/>
      <c r="Y20" s="18"/>
      <c r="Z20" s="21"/>
      <c r="AA20" s="18"/>
    </row>
    <row r="21" spans="1:28" ht="22.5" customHeight="1">
      <c r="A21" s="137" t="s">
        <v>141</v>
      </c>
      <c r="C21" s="18"/>
      <c r="D21" s="21"/>
      <c r="E21" s="18"/>
      <c r="F21" s="21"/>
      <c r="G21" s="18"/>
      <c r="H21" s="18"/>
      <c r="I21" s="18"/>
      <c r="J21" s="18"/>
      <c r="K21" s="18"/>
      <c r="L21" s="21"/>
      <c r="M21" s="18"/>
      <c r="N21" s="21"/>
      <c r="O21" s="18"/>
      <c r="P21" s="21"/>
      <c r="Q21" s="18"/>
      <c r="R21" s="18"/>
      <c r="S21" s="18"/>
      <c r="T21" s="21"/>
      <c r="U21" s="18"/>
      <c r="V21" s="21"/>
      <c r="W21" s="18"/>
      <c r="X21" s="21"/>
      <c r="Y21" s="18"/>
      <c r="Z21" s="21"/>
      <c r="AA21" s="18"/>
    </row>
    <row r="22" spans="1:28" ht="22.5" customHeight="1">
      <c r="A22" s="80" t="s">
        <v>270</v>
      </c>
      <c r="C22" s="14"/>
      <c r="D22" s="177"/>
      <c r="E22" s="14"/>
      <c r="F22" s="177"/>
      <c r="G22" s="177"/>
      <c r="H22" s="14"/>
      <c r="I22" s="14"/>
      <c r="J22" s="177"/>
      <c r="K22" s="14"/>
      <c r="L22" s="14"/>
      <c r="M22" s="12"/>
      <c r="N22" s="14"/>
      <c r="O22" s="15"/>
      <c r="P22" s="14"/>
      <c r="Q22" s="15"/>
      <c r="R22" s="16"/>
      <c r="S22" s="15"/>
      <c r="T22" s="14"/>
      <c r="U22" s="14"/>
      <c r="V22" s="14"/>
      <c r="W22" s="14"/>
      <c r="X22" s="14"/>
      <c r="Y22" s="12"/>
      <c r="Z22" s="14"/>
      <c r="AA22" s="22"/>
    </row>
    <row r="23" spans="1:28" ht="22.5" customHeight="1">
      <c r="A23" s="80" t="s">
        <v>142</v>
      </c>
      <c r="B23" s="131">
        <v>9</v>
      </c>
      <c r="C23" s="47">
        <v>0</v>
      </c>
      <c r="D23" s="14"/>
      <c r="E23" s="47">
        <v>0</v>
      </c>
      <c r="F23" s="14"/>
      <c r="G23" s="47">
        <v>0</v>
      </c>
      <c r="H23" s="14"/>
      <c r="I23" s="14">
        <v>-94274780</v>
      </c>
      <c r="J23" s="16"/>
      <c r="K23" s="14">
        <v>2980550</v>
      </c>
      <c r="L23" s="14"/>
      <c r="M23" s="47">
        <v>0</v>
      </c>
      <c r="N23" s="14"/>
      <c r="O23" s="47">
        <v>0</v>
      </c>
      <c r="P23" s="14"/>
      <c r="Q23" s="47">
        <v>0</v>
      </c>
      <c r="R23" s="16"/>
      <c r="S23" s="14">
        <v>10391296</v>
      </c>
      <c r="T23" s="14"/>
      <c r="U23" s="14">
        <f>SUM(O23:S23)</f>
        <v>10391296</v>
      </c>
      <c r="V23" s="14"/>
      <c r="W23" s="14">
        <f>SUM(C23:M23,U23)</f>
        <v>-80902934</v>
      </c>
      <c r="X23" s="14"/>
      <c r="Y23" s="14">
        <v>80312702</v>
      </c>
      <c r="Z23" s="14"/>
      <c r="AA23" s="14">
        <f>SUM(W23:Y23)</f>
        <v>-590232</v>
      </c>
      <c r="AB23" s="146"/>
    </row>
    <row r="24" spans="1:28" ht="22.5" customHeight="1">
      <c r="A24" s="134" t="s">
        <v>143</v>
      </c>
      <c r="C24" s="156">
        <f>SUM(C22:C23)</f>
        <v>0</v>
      </c>
      <c r="D24" s="21"/>
      <c r="E24" s="156">
        <f>SUM(E22:E23)</f>
        <v>0</v>
      </c>
      <c r="F24" s="21"/>
      <c r="G24" s="156">
        <f>SUM(G22:G23)</f>
        <v>0</v>
      </c>
      <c r="H24" s="18"/>
      <c r="I24" s="13">
        <f>SUM(I22:I23)</f>
        <v>-94274780</v>
      </c>
      <c r="J24" s="18"/>
      <c r="K24" s="13">
        <f>SUM(K22:K23)</f>
        <v>2980550</v>
      </c>
      <c r="L24" s="21"/>
      <c r="M24" s="156">
        <f>SUM(M22:M23)</f>
        <v>0</v>
      </c>
      <c r="N24" s="21"/>
      <c r="O24" s="156">
        <f>SUM(O22:O23)</f>
        <v>0</v>
      </c>
      <c r="P24" s="21"/>
      <c r="Q24" s="156">
        <f>SUM(Q22:Q23)</f>
        <v>0</v>
      </c>
      <c r="R24" s="18"/>
      <c r="S24" s="13">
        <f>SUM(S22:S23)</f>
        <v>10391296</v>
      </c>
      <c r="T24" s="21"/>
      <c r="U24" s="13">
        <f>SUM(U22:U23)</f>
        <v>10391296</v>
      </c>
      <c r="V24" s="21"/>
      <c r="W24" s="13">
        <f>SUM(W22:W23)</f>
        <v>-80902934</v>
      </c>
      <c r="X24" s="21"/>
      <c r="Y24" s="13">
        <f>SUM(Y22:Y23)</f>
        <v>80312702</v>
      </c>
      <c r="Z24" s="21"/>
      <c r="AA24" s="13">
        <f>SUM(AA22:AA23)</f>
        <v>-590232</v>
      </c>
    </row>
    <row r="25" spans="1:28" ht="22.5" customHeight="1">
      <c r="A25" s="134"/>
      <c r="B25" s="145"/>
      <c r="C25" s="18"/>
      <c r="D25" s="21"/>
      <c r="E25" s="18"/>
      <c r="F25" s="21"/>
      <c r="G25" s="21"/>
      <c r="H25" s="18"/>
      <c r="I25" s="18"/>
      <c r="J25" s="18"/>
      <c r="K25" s="18"/>
      <c r="L25" s="21"/>
      <c r="M25" s="18"/>
      <c r="N25" s="21"/>
      <c r="O25" s="18"/>
      <c r="P25" s="21"/>
      <c r="Q25" s="18"/>
      <c r="R25" s="18"/>
      <c r="S25" s="18"/>
      <c r="T25" s="21"/>
      <c r="U25" s="18"/>
      <c r="V25" s="21"/>
      <c r="W25" s="18"/>
      <c r="X25" s="21"/>
      <c r="Y25" s="18"/>
      <c r="Z25" s="21"/>
      <c r="AA25" s="18"/>
    </row>
    <row r="26" spans="1:28" ht="22.5" customHeight="1">
      <c r="A26" s="134" t="s">
        <v>144</v>
      </c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</row>
    <row r="27" spans="1:28" ht="22.5" customHeight="1">
      <c r="A27" s="80" t="s">
        <v>151</v>
      </c>
      <c r="C27" s="47">
        <v>0</v>
      </c>
      <c r="D27" s="177"/>
      <c r="E27" s="47">
        <v>0</v>
      </c>
      <c r="F27" s="177"/>
      <c r="G27" s="47">
        <v>0</v>
      </c>
      <c r="H27" s="14"/>
      <c r="I27" s="47">
        <v>0</v>
      </c>
      <c r="J27" s="177"/>
      <c r="K27" s="47">
        <v>0</v>
      </c>
      <c r="L27" s="14"/>
      <c r="M27" s="14">
        <f>'SI 10'!C45</f>
        <v>-219952532</v>
      </c>
      <c r="N27" s="14"/>
      <c r="O27" s="47">
        <v>0</v>
      </c>
      <c r="P27" s="14"/>
      <c r="Q27" s="47">
        <v>0</v>
      </c>
      <c r="R27" s="16"/>
      <c r="S27" s="47">
        <v>0</v>
      </c>
      <c r="T27" s="14"/>
      <c r="U27" s="47">
        <f>SUM(O27:S27)</f>
        <v>0</v>
      </c>
      <c r="V27" s="14"/>
      <c r="W27" s="14">
        <f>SUM(C27:M27,U27)</f>
        <v>-219952532</v>
      </c>
      <c r="X27" s="14"/>
      <c r="Y27" s="14">
        <f>'SI 10'!C46</f>
        <v>-66283266</v>
      </c>
      <c r="Z27" s="14"/>
      <c r="AA27" s="22">
        <f>SUM(W27:Y27)</f>
        <v>-286235798</v>
      </c>
      <c r="AB27" s="33"/>
    </row>
    <row r="28" spans="1:28" ht="22.5" customHeight="1">
      <c r="A28" s="80" t="s">
        <v>145</v>
      </c>
      <c r="C28" s="47">
        <v>0</v>
      </c>
      <c r="D28" s="14"/>
      <c r="E28" s="47">
        <v>0</v>
      </c>
      <c r="F28" s="14"/>
      <c r="G28" s="47">
        <v>0</v>
      </c>
      <c r="H28" s="14"/>
      <c r="I28" s="47">
        <v>0</v>
      </c>
      <c r="J28" s="16"/>
      <c r="K28" s="47">
        <v>0</v>
      </c>
      <c r="L28" s="14"/>
      <c r="M28" s="47">
        <v>0</v>
      </c>
      <c r="N28" s="14"/>
      <c r="O28" s="12">
        <v>195564</v>
      </c>
      <c r="P28" s="14"/>
      <c r="Q28" s="47">
        <f>'SI 10'!C32</f>
        <v>0</v>
      </c>
      <c r="R28" s="16"/>
      <c r="S28" s="47">
        <f>113654659+9678668</f>
        <v>123333327</v>
      </c>
      <c r="T28" s="14"/>
      <c r="U28" s="12">
        <f>SUM(O28:S28)</f>
        <v>123528891</v>
      </c>
      <c r="V28" s="14"/>
      <c r="W28" s="12">
        <f>SUM(C28:M28,U28)</f>
        <v>123528891</v>
      </c>
      <c r="X28" s="14"/>
      <c r="Y28" s="12">
        <v>1269819</v>
      </c>
      <c r="Z28" s="14"/>
      <c r="AA28" s="22">
        <f>SUM(W28:Y28)</f>
        <v>124798710</v>
      </c>
    </row>
    <row r="29" spans="1:28" ht="22.5" customHeight="1">
      <c r="A29" s="134" t="s">
        <v>146</v>
      </c>
      <c r="C29" s="156">
        <f>SUM(C27:C28)</f>
        <v>0</v>
      </c>
      <c r="D29" s="21"/>
      <c r="E29" s="156">
        <f>SUM(E27:E28)</f>
        <v>0</v>
      </c>
      <c r="F29" s="21"/>
      <c r="G29" s="156">
        <f>SUM(G27:G28)</f>
        <v>0</v>
      </c>
      <c r="H29" s="18"/>
      <c r="I29" s="156">
        <f>SUM(I27:I28)</f>
        <v>0</v>
      </c>
      <c r="J29" s="18"/>
      <c r="K29" s="156">
        <f>SUM(K27:K28)</f>
        <v>0</v>
      </c>
      <c r="L29" s="21"/>
      <c r="M29" s="13">
        <f>SUM(M27:M28)</f>
        <v>-219952532</v>
      </c>
      <c r="N29" s="21"/>
      <c r="O29" s="13">
        <f>SUM(O27:O28)</f>
        <v>195564</v>
      </c>
      <c r="P29" s="21"/>
      <c r="Q29" s="156">
        <f>SUM(Q27:Q28)</f>
        <v>0</v>
      </c>
      <c r="R29" s="18"/>
      <c r="S29" s="156">
        <f>SUM(S27:S28)</f>
        <v>123333327</v>
      </c>
      <c r="T29" s="21"/>
      <c r="U29" s="13">
        <f>SUM(U27:U28)</f>
        <v>123528891</v>
      </c>
      <c r="V29" s="21"/>
      <c r="W29" s="13">
        <f>SUM(W27:W28)</f>
        <v>-96423641</v>
      </c>
      <c r="X29" s="21"/>
      <c r="Y29" s="13">
        <f>SUM(Y27:Y28)</f>
        <v>-65013447</v>
      </c>
      <c r="Z29" s="21"/>
      <c r="AA29" s="13">
        <f>SUM(AA27:AA28)</f>
        <v>-161437088</v>
      </c>
      <c r="AB29" s="33"/>
    </row>
    <row r="30" spans="1:28" ht="22.5" customHeight="1">
      <c r="C30" s="16"/>
      <c r="D30" s="14"/>
      <c r="E30" s="16"/>
      <c r="F30" s="14"/>
      <c r="G30" s="14"/>
      <c r="H30" s="16"/>
      <c r="I30" s="16"/>
      <c r="J30" s="16"/>
      <c r="K30" s="16"/>
      <c r="L30" s="14"/>
      <c r="M30" s="16"/>
      <c r="N30" s="14"/>
      <c r="O30" s="16"/>
      <c r="P30" s="14"/>
      <c r="Q30" s="16"/>
      <c r="R30" s="16"/>
      <c r="S30" s="16"/>
      <c r="T30" s="14"/>
      <c r="U30" s="16"/>
      <c r="V30" s="14"/>
      <c r="W30" s="14"/>
      <c r="X30" s="14"/>
      <c r="Y30" s="14"/>
      <c r="Z30" s="14"/>
      <c r="AA30" s="14"/>
    </row>
    <row r="31" spans="1:28" ht="22.5" customHeight="1">
      <c r="A31" s="80" t="s">
        <v>147</v>
      </c>
      <c r="C31" s="47">
        <v>0</v>
      </c>
      <c r="D31" s="177"/>
      <c r="E31" s="47">
        <v>0</v>
      </c>
      <c r="F31" s="177"/>
      <c r="G31" s="47">
        <v>0</v>
      </c>
      <c r="H31" s="15"/>
      <c r="I31" s="47">
        <v>0</v>
      </c>
      <c r="J31" s="177"/>
      <c r="K31" s="47">
        <v>934291</v>
      </c>
      <c r="L31" s="14"/>
      <c r="M31" s="47">
        <v>-934291</v>
      </c>
      <c r="N31" s="14"/>
      <c r="O31" s="47">
        <v>0</v>
      </c>
      <c r="P31" s="14"/>
      <c r="Q31" s="47">
        <v>0</v>
      </c>
      <c r="R31" s="16"/>
      <c r="S31" s="47">
        <v>0</v>
      </c>
      <c r="T31" s="14"/>
      <c r="U31" s="47">
        <f>SUM(O31:S31)</f>
        <v>0</v>
      </c>
      <c r="V31" s="14"/>
      <c r="W31" s="47">
        <f>SUM(C31:M31,U31)</f>
        <v>0</v>
      </c>
      <c r="X31" s="14"/>
      <c r="Y31" s="47">
        <v>0</v>
      </c>
      <c r="Z31" s="14"/>
      <c r="AA31" s="47">
        <f>SUM(W31:Y31)</f>
        <v>0</v>
      </c>
    </row>
    <row r="32" spans="1:28" ht="22.5" customHeight="1">
      <c r="A32" s="80" t="s">
        <v>148</v>
      </c>
      <c r="C32" s="47">
        <v>0</v>
      </c>
      <c r="D32" s="177"/>
      <c r="E32" s="47">
        <v>0</v>
      </c>
      <c r="F32" s="177"/>
      <c r="G32" s="47">
        <v>0</v>
      </c>
      <c r="H32" s="15"/>
      <c r="I32" s="47">
        <v>0</v>
      </c>
      <c r="J32" s="177"/>
      <c r="K32" s="47">
        <v>0</v>
      </c>
      <c r="L32" s="14"/>
      <c r="M32" s="14">
        <v>50703833</v>
      </c>
      <c r="N32" s="14"/>
      <c r="O32" s="47">
        <v>0</v>
      </c>
      <c r="P32" s="14"/>
      <c r="Q32" s="47">
        <v>0</v>
      </c>
      <c r="R32" s="16"/>
      <c r="S32" s="14">
        <f>-M32</f>
        <v>-50703833</v>
      </c>
      <c r="T32" s="14"/>
      <c r="U32" s="14">
        <f>SUM(O32:S32)</f>
        <v>-50703833</v>
      </c>
      <c r="V32" s="14"/>
      <c r="W32" s="47">
        <f>SUM(C32:M32,U32)</f>
        <v>0</v>
      </c>
      <c r="X32" s="14"/>
      <c r="Y32" s="47">
        <v>0</v>
      </c>
      <c r="Z32" s="14"/>
      <c r="AA32" s="47">
        <f>SUM(W32:Y32)</f>
        <v>0</v>
      </c>
    </row>
    <row r="33" spans="1:27" ht="22.5" customHeight="1" thickBot="1">
      <c r="A33" s="134" t="s">
        <v>226</v>
      </c>
      <c r="C33" s="17">
        <f>C14+C19+C24+C29+C31+C32</f>
        <v>817775785</v>
      </c>
      <c r="D33" s="18"/>
      <c r="E33" s="17">
        <f>E14+E19+E24+E29+E31+E32</f>
        <v>504943490</v>
      </c>
      <c r="F33" s="18"/>
      <c r="G33" s="17">
        <f>G14+G19+G24+G29+G31+G32</f>
        <v>17395000</v>
      </c>
      <c r="H33" s="18"/>
      <c r="I33" s="17">
        <f>I14+I19+I24+I29+I31+I32</f>
        <v>147431781</v>
      </c>
      <c r="J33" s="18"/>
      <c r="K33" s="17">
        <f>K14+K19+K24+K29+K31+K32</f>
        <v>170458673</v>
      </c>
      <c r="L33" s="18"/>
      <c r="M33" s="17">
        <f>M14+M19+M24+M29+M31+M32</f>
        <v>-243787347</v>
      </c>
      <c r="N33" s="18"/>
      <c r="O33" s="17">
        <f>O14+O19+O24+O29+O31+O32</f>
        <v>-16862301</v>
      </c>
      <c r="P33" s="18"/>
      <c r="Q33" s="17">
        <f>Q14+Q19+Q24+Q29+Q31+Q32</f>
        <v>1627498</v>
      </c>
      <c r="R33" s="18"/>
      <c r="S33" s="17">
        <f>S14+S19+S24+S29+S31+S32</f>
        <v>1458226681</v>
      </c>
      <c r="T33" s="18"/>
      <c r="U33" s="17">
        <f>U14+U19+U24+U29+U31+U32</f>
        <v>1442991878</v>
      </c>
      <c r="V33" s="18"/>
      <c r="W33" s="17">
        <f>W14+W19+W24+W29+W31+W32</f>
        <v>2857209260</v>
      </c>
      <c r="X33" s="18"/>
      <c r="Y33" s="17">
        <f>Y14+Y19+Y24+Y29+Y31+Y32</f>
        <v>566953211</v>
      </c>
      <c r="Z33" s="18"/>
      <c r="AA33" s="17">
        <f>AA14+AA19+AA24+AA29+AA31+AA32</f>
        <v>3424162471</v>
      </c>
    </row>
    <row r="34" spans="1:27" ht="22.5" customHeight="1" thickTop="1">
      <c r="K34" s="147"/>
      <c r="M34" s="147"/>
      <c r="U34" s="147"/>
      <c r="W34" s="147"/>
      <c r="Y34" s="147"/>
      <c r="AA34" s="147"/>
    </row>
  </sheetData>
  <mergeCells count="4">
    <mergeCell ref="C4:AA4"/>
    <mergeCell ref="K5:M5"/>
    <mergeCell ref="O5:U5"/>
    <mergeCell ref="C12:AA12"/>
  </mergeCells>
  <pageMargins left="0.52" right="0.25" top="0.48" bottom="0.5" header="0.5" footer="0.5"/>
  <pageSetup paperSize="9" scale="56" firstPageNumber="12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O56"/>
  <sheetViews>
    <sheetView view="pageBreakPreview" topLeftCell="B42" zoomScaleNormal="100" zoomScaleSheetLayoutView="100" workbookViewId="0">
      <selection activeCell="O55" sqref="O55"/>
    </sheetView>
  </sheetViews>
  <sheetFormatPr defaultColWidth="10.625" defaultRowHeight="21.75" customHeight="1"/>
  <cols>
    <col min="1" max="1" width="46.625" style="80" customWidth="1"/>
    <col min="2" max="2" width="9.625" style="131" customWidth="1"/>
    <col min="3" max="3" width="1.125" style="80" customWidth="1"/>
    <col min="4" max="4" width="18.125" style="77" customWidth="1"/>
    <col min="5" max="5" width="1.125" style="77" customWidth="1"/>
    <col min="6" max="6" width="17.125" style="77" customWidth="1"/>
    <col min="7" max="7" width="1" style="77" customWidth="1"/>
    <col min="8" max="8" width="18.375" style="77" customWidth="1"/>
    <col min="9" max="9" width="1.125" style="77" customWidth="1"/>
    <col min="10" max="10" width="17.875" style="76" customWidth="1"/>
    <col min="11" max="11" width="1.125" style="76" customWidth="1"/>
    <col min="12" max="12" width="18.125" style="77" customWidth="1"/>
    <col min="13" max="13" width="1" style="77" customWidth="1"/>
    <col min="14" max="14" width="17.875" style="76" customWidth="1"/>
    <col min="15" max="15" width="15.375" style="33" bestFit="1" customWidth="1"/>
    <col min="16" max="16" width="16.125" style="80" customWidth="1"/>
    <col min="17" max="16384" width="10.625" style="80"/>
  </cols>
  <sheetData>
    <row r="1" spans="1:14" s="64" customFormat="1" ht="23.4">
      <c r="A1" s="109" t="s">
        <v>0</v>
      </c>
      <c r="B1" s="61"/>
      <c r="C1" s="62"/>
      <c r="D1" s="63"/>
      <c r="E1" s="63"/>
      <c r="F1" s="63"/>
      <c r="G1" s="63"/>
      <c r="H1" s="63"/>
    </row>
    <row r="2" spans="1:14" ht="21.75" customHeight="1">
      <c r="A2" s="110" t="s">
        <v>228</v>
      </c>
      <c r="B2" s="61"/>
      <c r="C2" s="128"/>
      <c r="D2" s="129"/>
      <c r="E2" s="129"/>
      <c r="F2" s="129"/>
      <c r="G2" s="129"/>
      <c r="H2" s="129"/>
      <c r="I2" s="129"/>
      <c r="J2" s="130"/>
      <c r="K2" s="130"/>
      <c r="L2" s="129"/>
      <c r="M2" s="129"/>
      <c r="N2" s="130"/>
    </row>
    <row r="3" spans="1:14" ht="21.75" customHeight="1">
      <c r="A3" s="110"/>
      <c r="B3" s="61"/>
      <c r="C3" s="128"/>
      <c r="D3" s="129"/>
      <c r="E3" s="129"/>
      <c r="F3" s="129"/>
      <c r="G3" s="129"/>
      <c r="H3" s="129"/>
      <c r="I3" s="129"/>
      <c r="J3" s="130"/>
      <c r="K3" s="130"/>
      <c r="L3" s="129"/>
      <c r="M3" s="129"/>
      <c r="N3" s="130"/>
    </row>
    <row r="4" spans="1:14" ht="21.75" customHeight="1">
      <c r="D4" s="202" t="s">
        <v>2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ht="21.75" customHeight="1">
      <c r="D5" s="192"/>
      <c r="E5" s="192"/>
      <c r="F5" s="192"/>
      <c r="G5" s="192"/>
      <c r="H5" s="192"/>
      <c r="I5" s="192"/>
      <c r="J5" s="192"/>
      <c r="K5" s="192"/>
      <c r="L5" s="132" t="s">
        <v>153</v>
      </c>
      <c r="M5" s="192"/>
      <c r="N5" s="192"/>
    </row>
    <row r="6" spans="1:14" ht="21.75" customHeight="1">
      <c r="A6" s="80" t="s">
        <v>71</v>
      </c>
      <c r="D6" s="192"/>
      <c r="E6" s="192"/>
      <c r="F6" s="132"/>
      <c r="G6" s="192"/>
      <c r="H6" s="203" t="s">
        <v>154</v>
      </c>
      <c r="I6" s="203"/>
      <c r="J6" s="203"/>
      <c r="K6" s="192"/>
      <c r="L6" s="193" t="s">
        <v>155</v>
      </c>
      <c r="M6" s="192"/>
      <c r="N6" s="192"/>
    </row>
    <row r="7" spans="1:14" ht="21.75" customHeight="1">
      <c r="D7" s="132" t="s">
        <v>110</v>
      </c>
      <c r="E7" s="132"/>
      <c r="F7" s="132"/>
      <c r="G7" s="132"/>
      <c r="H7" s="132"/>
      <c r="I7" s="132"/>
      <c r="J7" s="132"/>
      <c r="K7" s="132"/>
      <c r="L7" s="133" t="s">
        <v>113</v>
      </c>
      <c r="M7" s="132"/>
    </row>
    <row r="8" spans="1:14" ht="21.75" customHeight="1">
      <c r="D8" s="132" t="s">
        <v>118</v>
      </c>
      <c r="E8" s="132"/>
      <c r="F8" s="132" t="s">
        <v>119</v>
      </c>
      <c r="G8" s="132"/>
      <c r="H8" s="132" t="s">
        <v>121</v>
      </c>
      <c r="I8" s="132"/>
      <c r="J8" s="132" t="s">
        <v>112</v>
      </c>
      <c r="K8" s="132"/>
      <c r="L8" s="132" t="s">
        <v>125</v>
      </c>
      <c r="M8" s="132"/>
      <c r="N8" s="132" t="s">
        <v>116</v>
      </c>
    </row>
    <row r="9" spans="1:14" ht="21.75" customHeight="1">
      <c r="B9" s="131" t="s">
        <v>5</v>
      </c>
      <c r="D9" s="132" t="s">
        <v>129</v>
      </c>
      <c r="E9" s="132"/>
      <c r="F9" s="132" t="s">
        <v>130</v>
      </c>
      <c r="G9" s="132"/>
      <c r="H9" s="132" t="s">
        <v>133</v>
      </c>
      <c r="I9" s="132"/>
      <c r="J9" s="132" t="s">
        <v>122</v>
      </c>
      <c r="K9" s="132"/>
      <c r="L9" s="132" t="s">
        <v>136</v>
      </c>
      <c r="M9" s="132"/>
      <c r="N9" s="132" t="s">
        <v>127</v>
      </c>
    </row>
    <row r="10" spans="1:14" ht="21.75" customHeight="1">
      <c r="D10" s="204" t="s">
        <v>7</v>
      </c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4" ht="21.75" customHeight="1">
      <c r="A11" s="134" t="s">
        <v>149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</row>
    <row r="12" spans="1:14" ht="21.75" customHeight="1">
      <c r="A12" s="134" t="s">
        <v>150</v>
      </c>
      <c r="B12" s="135"/>
      <c r="C12" s="135"/>
      <c r="D12" s="42">
        <v>817775625</v>
      </c>
      <c r="E12" s="42"/>
      <c r="F12" s="42">
        <v>504942690</v>
      </c>
      <c r="G12" s="42"/>
      <c r="H12" s="42">
        <v>101287662</v>
      </c>
      <c r="I12" s="43"/>
      <c r="J12" s="42">
        <v>920162153</v>
      </c>
      <c r="K12" s="43"/>
      <c r="L12" s="42">
        <v>474768906</v>
      </c>
      <c r="M12" s="55"/>
      <c r="N12" s="56">
        <f>SUM(D12:L12)</f>
        <v>2818937036</v>
      </c>
    </row>
    <row r="13" spans="1:14" ht="21.75" customHeight="1">
      <c r="A13" s="134"/>
      <c r="B13" s="135"/>
      <c r="C13" s="135"/>
      <c r="D13" s="55"/>
      <c r="E13" s="55"/>
      <c r="F13" s="55"/>
      <c r="G13" s="55"/>
      <c r="H13" s="55"/>
      <c r="I13" s="57"/>
      <c r="J13" s="55"/>
      <c r="K13" s="57"/>
      <c r="L13" s="55"/>
      <c r="M13" s="55"/>
      <c r="N13" s="55"/>
    </row>
    <row r="14" spans="1:14" ht="21.75" customHeight="1">
      <c r="A14" s="134" t="s">
        <v>138</v>
      </c>
      <c r="B14" s="136"/>
      <c r="C14" s="136"/>
      <c r="D14" s="45"/>
      <c r="E14" s="34"/>
      <c r="F14" s="45"/>
      <c r="G14" s="46"/>
      <c r="H14" s="45"/>
      <c r="I14" s="34"/>
      <c r="J14" s="45"/>
      <c r="K14" s="34"/>
      <c r="L14" s="14"/>
      <c r="M14" s="14"/>
      <c r="N14" s="14"/>
    </row>
    <row r="15" spans="1:14" ht="21.75" customHeight="1">
      <c r="A15" s="137" t="s">
        <v>156</v>
      </c>
      <c r="B15" s="136"/>
      <c r="C15" s="136"/>
      <c r="D15" s="45"/>
      <c r="E15" s="34"/>
      <c r="F15" s="45"/>
      <c r="G15" s="46"/>
      <c r="H15" s="45"/>
      <c r="I15" s="34"/>
      <c r="J15" s="45"/>
      <c r="K15" s="34"/>
      <c r="L15" s="14"/>
      <c r="M15" s="14"/>
      <c r="N15" s="14"/>
    </row>
    <row r="16" spans="1:14" ht="21.75" customHeight="1">
      <c r="A16" s="80" t="s">
        <v>157</v>
      </c>
      <c r="B16" s="136">
        <v>24</v>
      </c>
      <c r="C16" s="136"/>
      <c r="D16" s="101">
        <v>0</v>
      </c>
      <c r="E16" s="34"/>
      <c r="F16" s="101">
        <v>0</v>
      </c>
      <c r="G16" s="14"/>
      <c r="H16" s="101">
        <v>0</v>
      </c>
      <c r="I16" s="34"/>
      <c r="J16" s="45">
        <v>-98129355</v>
      </c>
      <c r="K16" s="34"/>
      <c r="L16" s="101">
        <v>0</v>
      </c>
      <c r="M16" s="46"/>
      <c r="N16" s="47">
        <f>SUM(D16:L16)</f>
        <v>-98129355</v>
      </c>
    </row>
    <row r="17" spans="1:14" ht="21.75" customHeight="1">
      <c r="A17" s="134" t="s">
        <v>158</v>
      </c>
      <c r="B17" s="136"/>
      <c r="C17" s="136"/>
      <c r="D17" s="103">
        <f>SUM(D16)</f>
        <v>0</v>
      </c>
      <c r="E17" s="49"/>
      <c r="F17" s="103">
        <f>SUM(F16)</f>
        <v>0</v>
      </c>
      <c r="G17" s="49"/>
      <c r="H17" s="103">
        <f>SUM(H16)</f>
        <v>0</v>
      </c>
      <c r="I17" s="42"/>
      <c r="J17" s="48">
        <f>SUM(J16)</f>
        <v>-98129355</v>
      </c>
      <c r="K17" s="42"/>
      <c r="L17" s="103">
        <f>SUM(L16)</f>
        <v>0</v>
      </c>
      <c r="M17" s="49"/>
      <c r="N17" s="48">
        <f>SUM(D17:L17)</f>
        <v>-98129355</v>
      </c>
    </row>
    <row r="18" spans="1:14" ht="21.75" customHeight="1">
      <c r="A18" s="134"/>
      <c r="B18" s="136"/>
      <c r="C18" s="136"/>
      <c r="D18" s="49"/>
      <c r="E18" s="49"/>
      <c r="F18" s="49"/>
      <c r="G18" s="49"/>
      <c r="H18" s="49"/>
      <c r="I18" s="42"/>
      <c r="J18" s="49"/>
      <c r="K18" s="42"/>
      <c r="L18" s="49"/>
      <c r="M18" s="49"/>
      <c r="N18" s="49"/>
    </row>
    <row r="19" spans="1:14" ht="21.75" customHeight="1">
      <c r="A19" s="134" t="s">
        <v>240</v>
      </c>
      <c r="B19" s="136"/>
      <c r="C19" s="136"/>
      <c r="D19" s="45"/>
      <c r="E19" s="34"/>
      <c r="F19" s="45"/>
      <c r="G19" s="46"/>
      <c r="H19" s="45"/>
      <c r="I19" s="34"/>
      <c r="J19" s="45"/>
      <c r="K19" s="34"/>
      <c r="L19" s="45"/>
      <c r="M19" s="46"/>
      <c r="N19" s="45"/>
    </row>
    <row r="20" spans="1:14" ht="21.75" customHeight="1">
      <c r="A20" s="80" t="s">
        <v>159</v>
      </c>
      <c r="B20" s="136"/>
      <c r="C20" s="136"/>
      <c r="D20" s="105">
        <v>0</v>
      </c>
      <c r="E20" s="14"/>
      <c r="F20" s="105">
        <v>0</v>
      </c>
      <c r="G20" s="14"/>
      <c r="H20" s="105">
        <v>0</v>
      </c>
      <c r="I20" s="34"/>
      <c r="J20" s="47">
        <f>'SI 10'!I27</f>
        <v>-50053627</v>
      </c>
      <c r="K20" s="34"/>
      <c r="L20" s="105">
        <v>0</v>
      </c>
      <c r="M20" s="46"/>
      <c r="N20" s="47">
        <f>SUM(D20:L20)</f>
        <v>-50053627</v>
      </c>
    </row>
    <row r="21" spans="1:14" ht="21.75" customHeight="1">
      <c r="A21" s="80" t="s">
        <v>160</v>
      </c>
      <c r="B21" s="136"/>
      <c r="C21" s="136"/>
      <c r="D21" s="101">
        <v>0</v>
      </c>
      <c r="E21" s="14"/>
      <c r="F21" s="101">
        <v>0</v>
      </c>
      <c r="G21" s="14"/>
      <c r="H21" s="101">
        <v>0</v>
      </c>
      <c r="I21" s="34"/>
      <c r="J21" s="47">
        <f>'SI 10'!I39</f>
        <v>4951881</v>
      </c>
      <c r="K21" s="34"/>
      <c r="L21" s="101">
        <v>0</v>
      </c>
      <c r="M21" s="46"/>
      <c r="N21" s="47">
        <f>SUM(D21:L21)</f>
        <v>4951881</v>
      </c>
    </row>
    <row r="22" spans="1:14" ht="21.75" customHeight="1">
      <c r="A22" s="134" t="s">
        <v>146</v>
      </c>
      <c r="B22" s="136"/>
      <c r="C22" s="136"/>
      <c r="D22" s="103">
        <f>SUM(D20:D21)</f>
        <v>0</v>
      </c>
      <c r="E22" s="18"/>
      <c r="F22" s="103">
        <f>SUM(F20:F21)</f>
        <v>0</v>
      </c>
      <c r="G22" s="18"/>
      <c r="H22" s="103">
        <f>SUM(H20:H21)</f>
        <v>0</v>
      </c>
      <c r="I22" s="42"/>
      <c r="J22" s="13">
        <f>SUM(J20:J21)</f>
        <v>-45101746</v>
      </c>
      <c r="K22" s="42"/>
      <c r="L22" s="103">
        <f>SUM(L20:L21)</f>
        <v>0</v>
      </c>
      <c r="M22" s="49"/>
      <c r="N22" s="13">
        <f>SUM(N20:N21)</f>
        <v>-45101746</v>
      </c>
    </row>
    <row r="23" spans="1:14" ht="21.75" customHeight="1">
      <c r="A23" s="134"/>
      <c r="B23" s="136"/>
      <c r="C23" s="136"/>
      <c r="D23" s="49"/>
      <c r="E23" s="49"/>
      <c r="F23" s="49"/>
      <c r="G23" s="49"/>
      <c r="H23" s="49"/>
      <c r="I23" s="42"/>
      <c r="J23" s="49"/>
      <c r="K23" s="42"/>
      <c r="L23" s="49"/>
      <c r="M23" s="49"/>
      <c r="N23" s="49"/>
    </row>
    <row r="24" spans="1:14" ht="21.75" customHeight="1">
      <c r="A24" s="138" t="s">
        <v>148</v>
      </c>
      <c r="B24" s="136"/>
      <c r="C24" s="136"/>
      <c r="D24" s="101">
        <v>0</v>
      </c>
      <c r="E24" s="14"/>
      <c r="F24" s="101">
        <v>0</v>
      </c>
      <c r="G24" s="46"/>
      <c r="H24" s="101">
        <v>0</v>
      </c>
      <c r="I24" s="34"/>
      <c r="J24" s="47">
        <f>-L24</f>
        <v>15539015</v>
      </c>
      <c r="K24" s="50"/>
      <c r="L24" s="47">
        <v>-15539015</v>
      </c>
      <c r="M24" s="46"/>
      <c r="N24" s="101">
        <f>SUM(D24:L24)</f>
        <v>0</v>
      </c>
    </row>
    <row r="25" spans="1:14" ht="21.75" customHeight="1" thickBot="1">
      <c r="A25" s="134" t="s">
        <v>152</v>
      </c>
      <c r="B25" s="139"/>
      <c r="C25" s="139"/>
      <c r="D25" s="51">
        <f>D12+D17+D22+D24</f>
        <v>817775625</v>
      </c>
      <c r="E25" s="42"/>
      <c r="F25" s="51">
        <f>F12+F17+F22+F24</f>
        <v>504942690</v>
      </c>
      <c r="G25" s="42"/>
      <c r="H25" s="51">
        <f>H12+H17+H22+H24</f>
        <v>101287662</v>
      </c>
      <c r="I25" s="42"/>
      <c r="J25" s="51">
        <f>J12+J17+J22+J24</f>
        <v>792470067</v>
      </c>
      <c r="K25" s="42"/>
      <c r="L25" s="51">
        <f>L12+L17+L22+L24</f>
        <v>459229891</v>
      </c>
      <c r="M25" s="42"/>
      <c r="N25" s="51">
        <f>N12+N17+N22+N24</f>
        <v>2675705935</v>
      </c>
    </row>
    <row r="26" spans="1:14" ht="21.75" customHeight="1" thickTop="1"/>
    <row r="28" spans="1:14" ht="21.75" customHeight="1">
      <c r="A28" s="109" t="s">
        <v>0</v>
      </c>
      <c r="B28" s="61"/>
      <c r="C28" s="62"/>
      <c r="D28" s="63"/>
      <c r="E28" s="63"/>
      <c r="F28" s="63"/>
      <c r="G28" s="63"/>
      <c r="H28" s="63"/>
      <c r="I28" s="64"/>
      <c r="J28" s="64"/>
      <c r="K28" s="64"/>
      <c r="L28" s="64"/>
      <c r="M28" s="64"/>
      <c r="N28" s="64"/>
    </row>
    <row r="29" spans="1:14" ht="21.75" customHeight="1">
      <c r="A29" s="110" t="s">
        <v>228</v>
      </c>
      <c r="B29" s="61"/>
      <c r="C29" s="128"/>
      <c r="D29" s="129"/>
      <c r="E29" s="129"/>
      <c r="F29" s="129"/>
      <c r="G29" s="129"/>
      <c r="H29" s="129"/>
      <c r="I29" s="129"/>
      <c r="J29" s="130"/>
      <c r="K29" s="130"/>
      <c r="L29" s="129"/>
      <c r="M29" s="129"/>
      <c r="N29" s="130"/>
    </row>
    <row r="30" spans="1:14" ht="21.75" customHeight="1">
      <c r="A30" s="110"/>
      <c r="B30" s="61"/>
      <c r="C30" s="128"/>
      <c r="D30" s="129"/>
      <c r="E30" s="129"/>
      <c r="F30" s="129"/>
      <c r="G30" s="129"/>
      <c r="H30" s="129"/>
      <c r="I30" s="129"/>
      <c r="J30" s="130"/>
      <c r="K30" s="130"/>
      <c r="L30" s="129"/>
      <c r="M30" s="129"/>
      <c r="N30" s="130"/>
    </row>
    <row r="31" spans="1:14" ht="21.75" customHeight="1">
      <c r="D31" s="202" t="s">
        <v>2</v>
      </c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ht="21.75" customHeight="1">
      <c r="D32" s="192"/>
      <c r="E32" s="192"/>
      <c r="F32" s="192"/>
      <c r="G32" s="192"/>
      <c r="H32" s="192"/>
      <c r="I32" s="192"/>
      <c r="J32" s="192"/>
      <c r="K32" s="192"/>
      <c r="L32" s="132" t="s">
        <v>153</v>
      </c>
      <c r="M32" s="192"/>
      <c r="N32" s="192"/>
    </row>
    <row r="33" spans="1:15" ht="21.75" customHeight="1">
      <c r="A33" s="80" t="s">
        <v>71</v>
      </c>
      <c r="D33" s="192"/>
      <c r="E33" s="192"/>
      <c r="F33" s="132"/>
      <c r="G33" s="192"/>
      <c r="H33" s="203" t="s">
        <v>154</v>
      </c>
      <c r="I33" s="203"/>
      <c r="J33" s="203"/>
      <c r="K33" s="192"/>
      <c r="L33" s="193" t="s">
        <v>155</v>
      </c>
      <c r="M33" s="192"/>
      <c r="N33" s="192"/>
    </row>
    <row r="34" spans="1:15" ht="21.75" customHeight="1">
      <c r="D34" s="132" t="s">
        <v>110</v>
      </c>
      <c r="E34" s="132"/>
      <c r="F34" s="132"/>
      <c r="G34" s="132"/>
      <c r="H34" s="132"/>
      <c r="I34" s="132"/>
      <c r="J34" s="132"/>
      <c r="K34" s="132"/>
      <c r="L34" s="133" t="s">
        <v>113</v>
      </c>
      <c r="M34" s="132"/>
    </row>
    <row r="35" spans="1:15" ht="21.75" customHeight="1">
      <c r="D35" s="132" t="s">
        <v>118</v>
      </c>
      <c r="E35" s="132"/>
      <c r="F35" s="132" t="s">
        <v>119</v>
      </c>
      <c r="G35" s="132"/>
      <c r="H35" s="132" t="s">
        <v>121</v>
      </c>
      <c r="I35" s="132"/>
      <c r="J35" s="132" t="s">
        <v>112</v>
      </c>
      <c r="K35" s="132"/>
      <c r="L35" s="132" t="s">
        <v>125</v>
      </c>
      <c r="M35" s="132"/>
      <c r="N35" s="132" t="s">
        <v>116</v>
      </c>
    </row>
    <row r="36" spans="1:15" ht="21.75" customHeight="1">
      <c r="B36" s="131" t="s">
        <v>5</v>
      </c>
      <c r="D36" s="132" t="s">
        <v>129</v>
      </c>
      <c r="E36" s="132"/>
      <c r="F36" s="132" t="s">
        <v>130</v>
      </c>
      <c r="G36" s="132"/>
      <c r="H36" s="132" t="s">
        <v>133</v>
      </c>
      <c r="I36" s="132"/>
      <c r="J36" s="132" t="s">
        <v>122</v>
      </c>
      <c r="K36" s="132"/>
      <c r="L36" s="132" t="s">
        <v>136</v>
      </c>
      <c r="M36" s="132"/>
      <c r="N36" s="132" t="s">
        <v>127</v>
      </c>
    </row>
    <row r="37" spans="1:15" ht="21.75" customHeight="1">
      <c r="D37" s="204" t="s">
        <v>7</v>
      </c>
      <c r="E37" s="204"/>
      <c r="F37" s="204"/>
      <c r="G37" s="204"/>
      <c r="H37" s="204"/>
      <c r="I37" s="204"/>
      <c r="J37" s="204"/>
      <c r="K37" s="204"/>
      <c r="L37" s="204"/>
      <c r="M37" s="204"/>
      <c r="N37" s="204"/>
    </row>
    <row r="38" spans="1:15" ht="21.75" customHeight="1">
      <c r="A38" s="134" t="s">
        <v>224</v>
      </c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</row>
    <row r="39" spans="1:15" ht="21.75" customHeight="1">
      <c r="A39" s="134" t="s">
        <v>225</v>
      </c>
      <c r="B39" s="135"/>
      <c r="C39" s="135"/>
      <c r="D39" s="42">
        <f>D25</f>
        <v>817775625</v>
      </c>
      <c r="E39" s="42"/>
      <c r="F39" s="42">
        <f>F25</f>
        <v>504942690</v>
      </c>
      <c r="G39" s="42"/>
      <c r="H39" s="42">
        <f>H25</f>
        <v>101287662</v>
      </c>
      <c r="I39" s="43"/>
      <c r="J39" s="42">
        <f>J25</f>
        <v>792470067</v>
      </c>
      <c r="K39" s="43"/>
      <c r="L39" s="42">
        <f>L25</f>
        <v>459229891</v>
      </c>
      <c r="M39" s="42"/>
      <c r="N39" s="44">
        <f>SUM(D39:L39)</f>
        <v>2675705935</v>
      </c>
    </row>
    <row r="40" spans="1:15" ht="21.75" customHeight="1">
      <c r="A40" s="134"/>
      <c r="B40" s="135"/>
      <c r="C40" s="135"/>
      <c r="D40" s="42"/>
      <c r="E40" s="42"/>
      <c r="F40" s="42"/>
      <c r="G40" s="42"/>
      <c r="H40" s="42"/>
      <c r="I40" s="43"/>
      <c r="J40" s="42"/>
      <c r="K40" s="43"/>
      <c r="L40" s="42"/>
      <c r="M40" s="42"/>
      <c r="N40" s="42"/>
    </row>
    <row r="41" spans="1:15" ht="21.75" customHeight="1">
      <c r="A41" s="134" t="s">
        <v>138</v>
      </c>
      <c r="B41" s="136"/>
      <c r="C41" s="136"/>
      <c r="D41" s="45"/>
      <c r="E41" s="34"/>
      <c r="F41" s="45"/>
      <c r="G41" s="46"/>
      <c r="H41" s="45"/>
      <c r="I41" s="34"/>
      <c r="J41" s="45"/>
      <c r="K41" s="34"/>
      <c r="L41" s="45"/>
      <c r="M41" s="46"/>
      <c r="N41" s="45"/>
    </row>
    <row r="42" spans="1:15" ht="21.75" customHeight="1">
      <c r="A42" s="184" t="s">
        <v>251</v>
      </c>
      <c r="B42" s="140"/>
      <c r="C42" s="140"/>
      <c r="D42" s="45"/>
      <c r="E42" s="47"/>
      <c r="F42" s="45"/>
      <c r="G42" s="45"/>
      <c r="H42" s="45"/>
      <c r="I42" s="47"/>
      <c r="J42" s="45"/>
      <c r="K42" s="47"/>
      <c r="L42" s="12"/>
      <c r="M42" s="12"/>
      <c r="N42" s="12"/>
      <c r="O42" s="141"/>
    </row>
    <row r="43" spans="1:15" ht="21.75" customHeight="1">
      <c r="A43" s="80" t="s">
        <v>238</v>
      </c>
      <c r="B43" s="140">
        <v>17</v>
      </c>
      <c r="C43" s="140"/>
      <c r="D43" s="12">
        <v>160</v>
      </c>
      <c r="E43" s="47"/>
      <c r="F43" s="12">
        <v>800</v>
      </c>
      <c r="G43" s="47"/>
      <c r="H43" s="34">
        <v>0</v>
      </c>
      <c r="I43" s="47"/>
      <c r="J43" s="34">
        <v>0</v>
      </c>
      <c r="K43" s="47"/>
      <c r="L43" s="34">
        <v>0</v>
      </c>
      <c r="M43" s="45"/>
      <c r="N43" s="12">
        <f>SUM(D43:L43)</f>
        <v>960</v>
      </c>
      <c r="O43" s="141"/>
    </row>
    <row r="44" spans="1:15" ht="21.75" customHeight="1">
      <c r="A44" s="134" t="s">
        <v>252</v>
      </c>
      <c r="B44" s="136"/>
      <c r="C44" s="136"/>
      <c r="D44" s="13">
        <f>SUM(D43:D43)</f>
        <v>160</v>
      </c>
      <c r="E44" s="49"/>
      <c r="F44" s="13">
        <f>SUM(F43:F43)</f>
        <v>800</v>
      </c>
      <c r="G44" s="18"/>
      <c r="H44" s="156">
        <f>SUM(H43:H43)</f>
        <v>0</v>
      </c>
      <c r="I44" s="18"/>
      <c r="J44" s="156">
        <f>SUM(J43:J43)</f>
        <v>0</v>
      </c>
      <c r="K44" s="18"/>
      <c r="L44" s="156">
        <f>SUM(L43:L43)</f>
        <v>0</v>
      </c>
      <c r="M44" s="18"/>
      <c r="N44" s="13">
        <f>SUM(D44:L44)</f>
        <v>960</v>
      </c>
    </row>
    <row r="45" spans="1:15" ht="21.75" customHeight="1">
      <c r="A45" s="134"/>
      <c r="B45" s="136"/>
      <c r="C45" s="136"/>
      <c r="D45" s="49"/>
      <c r="E45" s="49"/>
      <c r="F45" s="49"/>
      <c r="G45" s="49"/>
      <c r="H45" s="49"/>
      <c r="I45" s="42"/>
      <c r="J45" s="49"/>
      <c r="K45" s="42"/>
      <c r="L45" s="49"/>
      <c r="M45" s="49"/>
      <c r="N45" s="49"/>
    </row>
    <row r="46" spans="1:15" ht="21.75" customHeight="1">
      <c r="A46" s="134" t="s">
        <v>144</v>
      </c>
      <c r="B46" s="136"/>
      <c r="C46" s="136"/>
      <c r="D46" s="45"/>
      <c r="E46" s="34"/>
      <c r="F46" s="45"/>
      <c r="G46" s="46"/>
      <c r="H46" s="45"/>
      <c r="I46" s="34"/>
      <c r="J46" s="45"/>
      <c r="K46" s="34"/>
      <c r="L46" s="45"/>
      <c r="M46" s="46"/>
      <c r="N46" s="45"/>
    </row>
    <row r="47" spans="1:15" ht="21.75" customHeight="1">
      <c r="A47" s="80" t="s">
        <v>242</v>
      </c>
      <c r="B47" s="136"/>
      <c r="C47" s="136"/>
      <c r="D47" s="34">
        <v>0</v>
      </c>
      <c r="E47" s="34"/>
      <c r="F47" s="34">
        <v>0</v>
      </c>
      <c r="G47" s="34"/>
      <c r="H47" s="34">
        <v>0</v>
      </c>
      <c r="I47" s="34"/>
      <c r="J47" s="14">
        <f>'SI 10'!G27</f>
        <v>40050576</v>
      </c>
      <c r="K47" s="34"/>
      <c r="L47" s="34">
        <v>0</v>
      </c>
      <c r="M47" s="46"/>
      <c r="N47" s="14">
        <f>SUM(D47:L47)</f>
        <v>40050576</v>
      </c>
    </row>
    <row r="48" spans="1:15" ht="21.75" customHeight="1">
      <c r="A48" s="80" t="s">
        <v>160</v>
      </c>
      <c r="B48" s="136"/>
      <c r="C48" s="136"/>
      <c r="D48" s="47">
        <v>0</v>
      </c>
      <c r="E48" s="34"/>
      <c r="F48" s="47">
        <v>0</v>
      </c>
      <c r="G48" s="34"/>
      <c r="H48" s="47">
        <v>0</v>
      </c>
      <c r="I48" s="34"/>
      <c r="J48" s="47">
        <v>0</v>
      </c>
      <c r="K48" s="34"/>
      <c r="L48" s="47">
        <f>'SI 10'!G39</f>
        <v>107489127</v>
      </c>
      <c r="M48" s="46"/>
      <c r="N48" s="47">
        <f>SUM(D48:L48)</f>
        <v>107489127</v>
      </c>
    </row>
    <row r="49" spans="1:14" ht="21.75" customHeight="1">
      <c r="A49" s="134" t="s">
        <v>253</v>
      </c>
      <c r="B49" s="136"/>
      <c r="C49" s="136"/>
      <c r="D49" s="156">
        <f>SUM(D47:D48)</f>
        <v>0</v>
      </c>
      <c r="E49" s="18"/>
      <c r="F49" s="156">
        <f>SUM(F47:F48)</f>
        <v>0</v>
      </c>
      <c r="G49" s="18"/>
      <c r="H49" s="156">
        <f>SUM(H47:H48)</f>
        <v>0</v>
      </c>
      <c r="I49" s="18"/>
      <c r="J49" s="13">
        <f>SUM(J47:J48)</f>
        <v>40050576</v>
      </c>
      <c r="K49" s="18"/>
      <c r="L49" s="156">
        <f>SUM(L47:L48)</f>
        <v>107489127</v>
      </c>
      <c r="M49" s="18"/>
      <c r="N49" s="13">
        <f>SUM(N47:N48)</f>
        <v>147539703</v>
      </c>
    </row>
    <row r="50" spans="1:14" ht="21.75" customHeight="1">
      <c r="A50" s="134"/>
      <c r="B50" s="136"/>
      <c r="C50" s="136"/>
      <c r="D50" s="49"/>
      <c r="E50" s="49"/>
      <c r="F50" s="49"/>
      <c r="G50" s="49"/>
      <c r="H50" s="49"/>
      <c r="I50" s="42"/>
      <c r="J50" s="49"/>
      <c r="K50" s="42"/>
      <c r="L50" s="49"/>
      <c r="M50" s="49"/>
      <c r="N50" s="49"/>
    </row>
    <row r="51" spans="1:14" ht="21.75" customHeight="1">
      <c r="A51" s="138" t="s">
        <v>147</v>
      </c>
      <c r="B51" s="136"/>
      <c r="C51" s="136"/>
      <c r="D51" s="49">
        <v>0</v>
      </c>
      <c r="E51" s="49"/>
      <c r="F51" s="49">
        <v>0</v>
      </c>
      <c r="G51" s="49"/>
      <c r="H51" s="49">
        <v>934291</v>
      </c>
      <c r="I51" s="42"/>
      <c r="J51" s="49">
        <v>-934291</v>
      </c>
      <c r="K51" s="42"/>
      <c r="L51" s="49">
        <v>0</v>
      </c>
      <c r="M51" s="49"/>
      <c r="N51" s="49">
        <v>0</v>
      </c>
    </row>
    <row r="52" spans="1:14" ht="21.75" customHeight="1">
      <c r="A52" s="138" t="s">
        <v>148</v>
      </c>
      <c r="B52" s="136"/>
      <c r="C52" s="136"/>
      <c r="D52" s="47">
        <v>0</v>
      </c>
      <c r="E52" s="46"/>
      <c r="F52" s="47">
        <v>0</v>
      </c>
      <c r="G52" s="46"/>
      <c r="H52" s="47">
        <v>0</v>
      </c>
      <c r="I52" s="34"/>
      <c r="J52" s="14">
        <v>15595902</v>
      </c>
      <c r="K52" s="34"/>
      <c r="L52" s="47">
        <f>-J52</f>
        <v>-15595902</v>
      </c>
      <c r="M52" s="46"/>
      <c r="N52" s="47">
        <f>SUM(D52:L52)</f>
        <v>0</v>
      </c>
    </row>
    <row r="53" spans="1:14" ht="21.75" customHeight="1" thickBot="1">
      <c r="A53" s="134" t="s">
        <v>226</v>
      </c>
      <c r="B53" s="139"/>
      <c r="C53" s="139"/>
      <c r="D53" s="51">
        <f>D39+D44+D49</f>
        <v>817775785</v>
      </c>
      <c r="E53" s="42"/>
      <c r="F53" s="51">
        <f>F39+F44+F49</f>
        <v>504943490</v>
      </c>
      <c r="G53" s="42"/>
      <c r="H53" s="51">
        <f>H39+H44+H49+H51</f>
        <v>102221953</v>
      </c>
      <c r="I53" s="42"/>
      <c r="J53" s="51">
        <f>J39+J44+J49+J52+J51</f>
        <v>847182254</v>
      </c>
      <c r="K53" s="42"/>
      <c r="L53" s="51">
        <f>L39+L44+L49+L52</f>
        <v>551123116</v>
      </c>
      <c r="M53" s="42"/>
      <c r="N53" s="51">
        <f>N39+N44+N49+N52</f>
        <v>2823246598</v>
      </c>
    </row>
    <row r="54" spans="1:14" ht="21.75" customHeight="1" thickTop="1">
      <c r="D54" s="34"/>
      <c r="E54" s="34"/>
      <c r="F54" s="34"/>
      <c r="G54" s="34"/>
      <c r="H54" s="34"/>
      <c r="I54" s="34"/>
      <c r="J54" s="50"/>
      <c r="K54" s="50"/>
      <c r="L54" s="34"/>
      <c r="M54" s="34"/>
      <c r="N54" s="50"/>
    </row>
    <row r="55" spans="1:14" ht="21.75" customHeight="1">
      <c r="D55" s="34"/>
      <c r="E55" s="34"/>
      <c r="F55" s="34"/>
      <c r="G55" s="34"/>
      <c r="H55" s="34"/>
      <c r="I55" s="34"/>
      <c r="J55" s="50"/>
      <c r="K55" s="50"/>
      <c r="L55" s="34"/>
      <c r="M55" s="34"/>
      <c r="N55" s="50"/>
    </row>
    <row r="56" spans="1:14" ht="21.75" customHeight="1">
      <c r="D56" s="34"/>
      <c r="E56" s="34"/>
      <c r="F56" s="34"/>
      <c r="G56" s="34"/>
      <c r="H56" s="34"/>
      <c r="I56" s="34"/>
      <c r="J56" s="50"/>
      <c r="K56" s="50"/>
      <c r="M56" s="34"/>
      <c r="N56" s="50"/>
    </row>
  </sheetData>
  <mergeCells count="6">
    <mergeCell ref="D37:N37"/>
    <mergeCell ref="D4:N4"/>
    <mergeCell ref="H6:J6"/>
    <mergeCell ref="D10:N10"/>
    <mergeCell ref="D31:N31"/>
    <mergeCell ref="H33:J33"/>
  </mergeCells>
  <pageMargins left="0.8" right="0.8" top="0.48" bottom="0.5" header="0.5" footer="0.5"/>
  <pageSetup paperSize="9" scale="85" firstPageNumber="13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rowBreaks count="1" manualBreakCount="1">
    <brk id="2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40DE-F606-40F4-9490-E91F54245ABC}">
  <sheetPr>
    <tabColor rgb="FFFFC000"/>
  </sheetPr>
  <dimension ref="A1:N103"/>
  <sheetViews>
    <sheetView zoomScaleNormal="100" zoomScaleSheetLayoutView="81" workbookViewId="0">
      <selection activeCell="L101" sqref="L101"/>
    </sheetView>
  </sheetViews>
  <sheetFormatPr defaultColWidth="9.125" defaultRowHeight="23.25" customHeight="1"/>
  <cols>
    <col min="1" max="1" width="61.125" style="82" customWidth="1"/>
    <col min="2" max="2" width="17.125" style="172" bestFit="1" customWidth="1"/>
    <col min="3" max="3" width="1.125" style="172" customWidth="1"/>
    <col min="4" max="4" width="15.125" style="172" customWidth="1"/>
    <col min="5" max="5" width="1.125" style="172" customWidth="1"/>
    <col min="6" max="6" width="15.125" style="177" customWidth="1"/>
    <col min="7" max="7" width="1.125" style="172" customWidth="1"/>
    <col min="8" max="8" width="15.125" style="177" customWidth="1"/>
    <col min="9" max="9" width="1.125" style="65" customWidth="1"/>
    <col min="10" max="10" width="16.125" style="65" bestFit="1" customWidth="1"/>
    <col min="11" max="11" width="9.125" style="65"/>
    <col min="12" max="12" width="11" style="65" bestFit="1" customWidth="1"/>
    <col min="13" max="14" width="12" style="65" bestFit="1" customWidth="1"/>
    <col min="15" max="16384" width="9.125" style="65"/>
  </cols>
  <sheetData>
    <row r="1" spans="1:10" s="64" customFormat="1" ht="23.4">
      <c r="A1" s="109" t="s">
        <v>0</v>
      </c>
      <c r="B1" s="159"/>
      <c r="C1" s="62"/>
      <c r="D1" s="63"/>
      <c r="E1" s="63"/>
      <c r="F1" s="63"/>
      <c r="G1" s="63"/>
      <c r="H1" s="63"/>
      <c r="I1" s="63"/>
    </row>
    <row r="2" spans="1:10" s="64" customFormat="1" ht="23.25" customHeight="1">
      <c r="A2" s="110" t="s">
        <v>161</v>
      </c>
      <c r="B2" s="3"/>
      <c r="C2" s="3"/>
      <c r="D2" s="3"/>
      <c r="E2" s="3"/>
      <c r="F2" s="3"/>
      <c r="G2" s="3"/>
      <c r="H2" s="3"/>
    </row>
    <row r="3" spans="1:10" ht="9" customHeight="1">
      <c r="B3" s="3"/>
      <c r="C3" s="3"/>
      <c r="D3" s="3"/>
      <c r="E3" s="3"/>
      <c r="F3" s="3"/>
      <c r="G3" s="3"/>
      <c r="H3" s="3"/>
    </row>
    <row r="4" spans="1:10" ht="23.25" customHeight="1">
      <c r="A4" s="82" t="s">
        <v>71</v>
      </c>
      <c r="B4" s="205" t="s">
        <v>1</v>
      </c>
      <c r="C4" s="205"/>
      <c r="D4" s="205"/>
      <c r="E4" s="2"/>
      <c r="F4" s="199" t="s">
        <v>2</v>
      </c>
      <c r="G4" s="199"/>
      <c r="H4" s="199"/>
    </row>
    <row r="5" spans="1:10" ht="23.25" customHeight="1">
      <c r="B5" s="206" t="s">
        <v>72</v>
      </c>
      <c r="C5" s="206"/>
      <c r="D5" s="206"/>
      <c r="E5" s="66"/>
      <c r="F5" s="206" t="s">
        <v>72</v>
      </c>
      <c r="G5" s="206"/>
      <c r="H5" s="206"/>
    </row>
    <row r="6" spans="1:10" ht="23.25" customHeight="1">
      <c r="B6" s="180" t="s">
        <v>223</v>
      </c>
      <c r="C6" s="68"/>
      <c r="D6" s="67" t="s">
        <v>6</v>
      </c>
      <c r="E6" s="68"/>
      <c r="F6" s="67" t="s">
        <v>223</v>
      </c>
      <c r="G6" s="68"/>
      <c r="H6" s="67" t="s">
        <v>6</v>
      </c>
    </row>
    <row r="7" spans="1:10" ht="23.25" customHeight="1">
      <c r="B7" s="207" t="s">
        <v>7</v>
      </c>
      <c r="C7" s="207"/>
      <c r="D7" s="207"/>
      <c r="E7" s="207"/>
      <c r="F7" s="207"/>
      <c r="G7" s="207"/>
      <c r="H7" s="207"/>
    </row>
    <row r="8" spans="1:10" ht="23.25" customHeight="1">
      <c r="A8" s="117" t="s">
        <v>162</v>
      </c>
      <c r="B8" s="195"/>
      <c r="C8" s="195"/>
      <c r="D8" s="195"/>
      <c r="E8" s="195"/>
      <c r="F8" s="195"/>
      <c r="G8" s="195"/>
      <c r="H8" s="195"/>
    </row>
    <row r="9" spans="1:10" ht="23.25" customHeight="1">
      <c r="A9" s="118" t="s">
        <v>86</v>
      </c>
      <c r="B9" s="172">
        <f>'SI 10'!C47</f>
        <v>-286235798</v>
      </c>
      <c r="D9" s="172">
        <f>'SI 10'!E47</f>
        <v>-454772736</v>
      </c>
      <c r="F9" s="172">
        <f>'SI 10'!G47</f>
        <v>40050576</v>
      </c>
      <c r="H9" s="172">
        <f>'SI 10'!I47</f>
        <v>-50053627</v>
      </c>
    </row>
    <row r="10" spans="1:10" ht="23.25" customHeight="1">
      <c r="A10" s="119" t="s">
        <v>163</v>
      </c>
      <c r="F10" s="172"/>
      <c r="H10" s="172"/>
    </row>
    <row r="11" spans="1:10" ht="23.25" customHeight="1">
      <c r="A11" s="118" t="s">
        <v>164</v>
      </c>
      <c r="B11" s="177">
        <f>-'SI 10'!C26</f>
        <v>-35085802</v>
      </c>
      <c r="C11" s="177"/>
      <c r="D11" s="177">
        <f>-'SI 10'!E26</f>
        <v>29641730</v>
      </c>
      <c r="E11" s="177"/>
      <c r="F11" s="181">
        <f>-'SI 10'!G26</f>
        <v>-4854238</v>
      </c>
      <c r="G11" s="177"/>
      <c r="H11" s="177">
        <f>-'SI 10'!I26</f>
        <v>22391685</v>
      </c>
      <c r="J11" s="69"/>
    </row>
    <row r="12" spans="1:10" ht="23.25" customHeight="1">
      <c r="A12" s="118" t="s">
        <v>83</v>
      </c>
      <c r="B12" s="177">
        <f>-'SI 10'!C23</f>
        <v>244519063</v>
      </c>
      <c r="C12" s="177"/>
      <c r="D12" s="177">
        <f>-'SI 10'!E23</f>
        <v>197062837</v>
      </c>
      <c r="E12" s="177"/>
      <c r="F12" s="181">
        <f>-'SI 10'!G23</f>
        <v>181636285</v>
      </c>
      <c r="G12" s="177"/>
      <c r="H12" s="177">
        <f>-'SI 10'!I23</f>
        <v>146021420</v>
      </c>
    </row>
    <row r="13" spans="1:10" ht="23.25" customHeight="1">
      <c r="A13" s="118" t="s">
        <v>165</v>
      </c>
      <c r="B13" s="172">
        <v>296468772</v>
      </c>
      <c r="D13" s="172">
        <v>292897519</v>
      </c>
      <c r="F13" s="181">
        <v>81730689</v>
      </c>
      <c r="H13" s="172">
        <v>71734891</v>
      </c>
      <c r="J13" s="19"/>
    </row>
    <row r="14" spans="1:10" ht="23.25" customHeight="1">
      <c r="A14" s="118" t="s">
        <v>166</v>
      </c>
      <c r="B14" s="172">
        <v>15018120</v>
      </c>
      <c r="D14" s="172">
        <v>16124861</v>
      </c>
      <c r="F14" s="34">
        <v>0</v>
      </c>
      <c r="H14" s="34">
        <v>0</v>
      </c>
      <c r="J14" s="19"/>
    </row>
    <row r="15" spans="1:10" ht="23.25" customHeight="1">
      <c r="A15" s="118" t="s">
        <v>167</v>
      </c>
      <c r="B15" s="172">
        <v>6387545</v>
      </c>
      <c r="D15" s="172">
        <v>6398417</v>
      </c>
      <c r="F15" s="172">
        <v>182706</v>
      </c>
      <c r="H15" s="172">
        <v>193577</v>
      </c>
      <c r="J15" s="19"/>
    </row>
    <row r="16" spans="1:10" ht="23.25" customHeight="1">
      <c r="A16" s="118" t="s">
        <v>264</v>
      </c>
      <c r="B16" s="34">
        <f>4838088-3870921</f>
        <v>967167</v>
      </c>
      <c r="D16" s="181">
        <v>10000125</v>
      </c>
      <c r="F16" s="172">
        <f>-188855+30600000</f>
        <v>30411145</v>
      </c>
      <c r="H16" s="181">
        <v>5530434</v>
      </c>
      <c r="J16" s="19"/>
    </row>
    <row r="17" spans="1:10" ht="23.25" customHeight="1">
      <c r="A17" s="118" t="s">
        <v>272</v>
      </c>
      <c r="B17" s="34">
        <v>3870921</v>
      </c>
      <c r="D17" s="179">
        <v>0</v>
      </c>
      <c r="F17" s="179">
        <v>0</v>
      </c>
      <c r="H17" s="179">
        <v>0</v>
      </c>
      <c r="J17" s="19"/>
    </row>
    <row r="18" spans="1:10" ht="23.25" customHeight="1">
      <c r="A18" s="118" t="s">
        <v>263</v>
      </c>
      <c r="B18" s="172">
        <v>-1057464</v>
      </c>
      <c r="D18" s="172">
        <v>-6962181</v>
      </c>
      <c r="F18" s="34">
        <v>0</v>
      </c>
      <c r="H18" s="34">
        <v>0</v>
      </c>
      <c r="J18" s="172"/>
    </row>
    <row r="19" spans="1:10" ht="23.25" customHeight="1">
      <c r="A19" s="118" t="s">
        <v>271</v>
      </c>
      <c r="B19" s="172">
        <v>1150129</v>
      </c>
      <c r="D19" s="34">
        <v>0</v>
      </c>
      <c r="F19" s="34">
        <v>0</v>
      </c>
      <c r="H19" s="34">
        <v>0</v>
      </c>
      <c r="J19" s="172"/>
    </row>
    <row r="20" spans="1:10" ht="23.25" customHeight="1">
      <c r="A20" s="118" t="s">
        <v>246</v>
      </c>
      <c r="B20" s="172">
        <f>-10253137+333794</f>
        <v>-9919343</v>
      </c>
      <c r="D20" s="172">
        <v>-48664699</v>
      </c>
      <c r="F20" s="172">
        <v>-3513634</v>
      </c>
      <c r="H20" s="172">
        <v>-13775741</v>
      </c>
      <c r="J20" s="73"/>
    </row>
    <row r="21" spans="1:10" ht="23.25" customHeight="1">
      <c r="A21" s="118" t="s">
        <v>247</v>
      </c>
      <c r="B21" s="172">
        <v>24114415</v>
      </c>
      <c r="D21" s="172">
        <f>-'SI 10'!E19</f>
        <v>-11872786</v>
      </c>
      <c r="F21" s="172">
        <f>-[1]SI!G19</f>
        <v>4833490</v>
      </c>
      <c r="H21" s="172">
        <f>-'SI 10'!I19</f>
        <v>3070976</v>
      </c>
      <c r="J21" s="69"/>
    </row>
    <row r="22" spans="1:10" ht="23.25" customHeight="1">
      <c r="A22" s="120" t="s">
        <v>168</v>
      </c>
      <c r="B22" s="172">
        <v>-7178882</v>
      </c>
      <c r="D22" s="172">
        <v>-516168</v>
      </c>
      <c r="F22" s="172">
        <v>-11656800</v>
      </c>
      <c r="H22" s="39">
        <v>-311187</v>
      </c>
      <c r="I22" s="177"/>
      <c r="J22" s="69"/>
    </row>
    <row r="23" spans="1:10" ht="23.25" customHeight="1">
      <c r="A23" s="118" t="s">
        <v>169</v>
      </c>
      <c r="B23" s="39">
        <v>-601899</v>
      </c>
      <c r="D23" s="39">
        <v>-1678047</v>
      </c>
      <c r="F23" s="39">
        <v>-513819</v>
      </c>
      <c r="H23" s="39">
        <v>-1021639</v>
      </c>
      <c r="J23" s="69"/>
    </row>
    <row r="24" spans="1:10" ht="23.25" customHeight="1">
      <c r="A24" s="118" t="s">
        <v>170</v>
      </c>
      <c r="B24" s="39">
        <v>1399531</v>
      </c>
      <c r="D24" s="39">
        <v>9420616</v>
      </c>
      <c r="F24" s="34">
        <v>0</v>
      </c>
      <c r="H24" s="39">
        <v>403055</v>
      </c>
    </row>
    <row r="25" spans="1:10" ht="23.25" customHeight="1">
      <c r="A25" s="118" t="s">
        <v>171</v>
      </c>
      <c r="B25" s="34">
        <v>77521028</v>
      </c>
      <c r="D25" s="39">
        <v>5031702</v>
      </c>
      <c r="F25" s="34">
        <v>0</v>
      </c>
      <c r="H25" s="34">
        <v>0</v>
      </c>
    </row>
    <row r="26" spans="1:10" ht="23.25" customHeight="1">
      <c r="A26" s="118" t="s">
        <v>172</v>
      </c>
      <c r="B26" s="39">
        <v>1387206</v>
      </c>
      <c r="D26" s="177">
        <v>754589</v>
      </c>
      <c r="F26" s="34">
        <v>0</v>
      </c>
      <c r="H26" s="34">
        <v>0</v>
      </c>
    </row>
    <row r="27" spans="1:10" ht="23.25" customHeight="1">
      <c r="A27" s="118" t="s">
        <v>173</v>
      </c>
      <c r="B27" s="172">
        <v>-20357</v>
      </c>
      <c r="D27" s="172">
        <v>137247</v>
      </c>
      <c r="F27" s="34">
        <v>0</v>
      </c>
      <c r="H27" s="34">
        <v>0</v>
      </c>
    </row>
    <row r="28" spans="1:10" ht="23.25" customHeight="1">
      <c r="A28" s="118" t="s">
        <v>174</v>
      </c>
      <c r="B28" s="34">
        <v>0</v>
      </c>
      <c r="D28" s="172">
        <v>1648930</v>
      </c>
      <c r="F28" s="34">
        <v>0</v>
      </c>
      <c r="H28" s="34">
        <v>0</v>
      </c>
      <c r="J28" s="172"/>
    </row>
    <row r="29" spans="1:10" ht="23.25" customHeight="1">
      <c r="A29" s="118" t="s">
        <v>175</v>
      </c>
      <c r="B29" s="39">
        <v>8187654</v>
      </c>
      <c r="D29" s="39">
        <v>11688472</v>
      </c>
      <c r="F29" s="39">
        <v>4121472</v>
      </c>
      <c r="H29" s="39">
        <v>3168975</v>
      </c>
    </row>
    <row r="30" spans="1:10" ht="23.25" customHeight="1">
      <c r="A30" s="118" t="s">
        <v>176</v>
      </c>
      <c r="B30" s="172">
        <v>-25940</v>
      </c>
      <c r="D30" s="172">
        <v>-44</v>
      </c>
      <c r="F30" s="172">
        <v>-25940</v>
      </c>
      <c r="H30" s="172">
        <v>-64679855</v>
      </c>
    </row>
    <row r="31" spans="1:10" ht="23.25" customHeight="1">
      <c r="A31" s="121" t="s">
        <v>177</v>
      </c>
      <c r="B31" s="176">
        <v>-1262203</v>
      </c>
      <c r="D31" s="176">
        <v>-1504179</v>
      </c>
      <c r="F31" s="176">
        <v>-3716326</v>
      </c>
      <c r="H31" s="176">
        <v>-2607351</v>
      </c>
      <c r="I31" s="70"/>
      <c r="J31" s="70"/>
    </row>
    <row r="32" spans="1:10" ht="23.25" customHeight="1">
      <c r="A32" s="118"/>
      <c r="B32" s="177">
        <f>SUM(B9:B31)</f>
        <v>339603863</v>
      </c>
      <c r="C32" s="177"/>
      <c r="D32" s="177">
        <f>SUM(D9:D31)</f>
        <v>54836205</v>
      </c>
      <c r="E32" s="177"/>
      <c r="F32" s="177">
        <f>SUM(F9:F31)</f>
        <v>318685606</v>
      </c>
      <c r="G32" s="177"/>
      <c r="H32" s="177">
        <f>SUM(H9:H31)</f>
        <v>120065613</v>
      </c>
      <c r="J32" s="69"/>
    </row>
    <row r="33" spans="1:10" ht="23.25" customHeight="1">
      <c r="A33" s="118"/>
      <c r="B33" s="195"/>
      <c r="C33" s="195"/>
      <c r="D33" s="195"/>
      <c r="E33" s="195"/>
      <c r="F33" s="195"/>
      <c r="G33" s="195"/>
      <c r="H33" s="195"/>
      <c r="J33" s="69"/>
    </row>
    <row r="34" spans="1:10" ht="23.25" customHeight="1">
      <c r="A34" s="119" t="s">
        <v>178</v>
      </c>
      <c r="B34" s="177"/>
      <c r="C34" s="177"/>
      <c r="D34" s="177"/>
      <c r="E34" s="177"/>
      <c r="G34" s="177"/>
    </row>
    <row r="35" spans="1:10" ht="23.25" customHeight="1">
      <c r="A35" s="118" t="s">
        <v>179</v>
      </c>
      <c r="B35" s="39">
        <f>-228044015-1129146</f>
        <v>-229173161</v>
      </c>
      <c r="C35" s="191"/>
      <c r="D35" s="39">
        <v>125578877</v>
      </c>
      <c r="E35" s="191"/>
      <c r="F35" s="177">
        <f>-172435721-500000</f>
        <v>-172935721</v>
      </c>
      <c r="G35" s="71"/>
      <c r="H35" s="39">
        <v>-77944602</v>
      </c>
      <c r="I35" s="19"/>
      <c r="J35" s="69"/>
    </row>
    <row r="36" spans="1:10" ht="21.6">
      <c r="A36" s="118" t="s">
        <v>14</v>
      </c>
      <c r="B36" s="39">
        <v>-59995200</v>
      </c>
      <c r="C36" s="191"/>
      <c r="D36" s="177">
        <v>-169703329</v>
      </c>
      <c r="E36" s="191"/>
      <c r="F36" s="177">
        <v>-130838853</v>
      </c>
      <c r="G36" s="71"/>
      <c r="H36" s="177">
        <v>-200903626</v>
      </c>
      <c r="I36" s="19"/>
      <c r="J36" s="69"/>
    </row>
    <row r="37" spans="1:10" ht="21.6">
      <c r="A37" s="118" t="s">
        <v>16</v>
      </c>
      <c r="B37" s="39">
        <v>1340410</v>
      </c>
      <c r="C37" s="191"/>
      <c r="D37" s="177">
        <v>19982692</v>
      </c>
      <c r="E37" s="191"/>
      <c r="F37" s="177">
        <v>-712894</v>
      </c>
      <c r="G37" s="71"/>
      <c r="H37" s="177">
        <v>28611028</v>
      </c>
      <c r="I37" s="19"/>
    </row>
    <row r="38" spans="1:10" ht="23.25" customHeight="1">
      <c r="A38" s="118" t="s">
        <v>30</v>
      </c>
      <c r="B38" s="39">
        <v>1179585</v>
      </c>
      <c r="C38" s="191"/>
      <c r="D38" s="177">
        <v>-12408029</v>
      </c>
      <c r="E38" s="191"/>
      <c r="F38" s="177">
        <v>-56789</v>
      </c>
      <c r="G38" s="71"/>
      <c r="H38" s="177">
        <v>-1427660</v>
      </c>
      <c r="I38" s="20"/>
    </row>
    <row r="39" spans="1:10" ht="23.25" customHeight="1">
      <c r="A39" s="118" t="s">
        <v>180</v>
      </c>
      <c r="B39" s="39">
        <v>-15570395</v>
      </c>
      <c r="C39" s="191"/>
      <c r="D39" s="172">
        <v>-41377250</v>
      </c>
      <c r="E39" s="191"/>
      <c r="F39" s="177">
        <v>21515779</v>
      </c>
      <c r="G39" s="71"/>
      <c r="H39" s="172">
        <v>-35986463</v>
      </c>
      <c r="I39" s="19"/>
    </row>
    <row r="40" spans="1:10" ht="21.6">
      <c r="A40" s="118" t="s">
        <v>42</v>
      </c>
      <c r="B40" s="39">
        <v>22914970</v>
      </c>
      <c r="C40" s="191"/>
      <c r="D40" s="39">
        <v>-105416593</v>
      </c>
      <c r="E40" s="191"/>
      <c r="F40" s="39">
        <v>11975545</v>
      </c>
      <c r="G40" s="71"/>
      <c r="H40" s="39">
        <v>-56827712</v>
      </c>
      <c r="I40" s="19"/>
    </row>
    <row r="41" spans="1:10" ht="23.25" customHeight="1">
      <c r="A41" s="118" t="s">
        <v>44</v>
      </c>
      <c r="B41" s="39">
        <v>-1063280</v>
      </c>
      <c r="C41" s="191"/>
      <c r="D41" s="177">
        <v>-2263506</v>
      </c>
      <c r="E41" s="191"/>
      <c r="F41" s="177">
        <v>50081</v>
      </c>
      <c r="G41" s="71"/>
      <c r="H41" s="177">
        <v>-376018</v>
      </c>
      <c r="I41" s="19"/>
    </row>
    <row r="42" spans="1:10" ht="23.25" customHeight="1">
      <c r="A42" s="118" t="s">
        <v>51</v>
      </c>
      <c r="B42" s="39">
        <v>-699147</v>
      </c>
      <c r="C42" s="191"/>
      <c r="D42" s="177">
        <v>1191450</v>
      </c>
      <c r="E42" s="191"/>
      <c r="F42" s="34">
        <v>0</v>
      </c>
      <c r="G42" s="71"/>
      <c r="H42" s="34">
        <v>0</v>
      </c>
      <c r="I42" s="19"/>
    </row>
    <row r="43" spans="1:10" ht="23.25" customHeight="1">
      <c r="A43" s="122" t="s">
        <v>274</v>
      </c>
      <c r="B43" s="176">
        <v>-14891659</v>
      </c>
      <c r="C43" s="191"/>
      <c r="D43" s="176">
        <v>-4537516</v>
      </c>
      <c r="E43" s="191"/>
      <c r="F43" s="176">
        <v>-12737423</v>
      </c>
      <c r="G43" s="71"/>
      <c r="H43" s="176">
        <v>-469733</v>
      </c>
      <c r="I43" s="19"/>
    </row>
    <row r="44" spans="1:10" ht="23.25" customHeight="1">
      <c r="A44" s="118" t="s">
        <v>219</v>
      </c>
      <c r="B44" s="22">
        <f>SUM(B32:B43)</f>
        <v>43645986</v>
      </c>
      <c r="C44" s="191"/>
      <c r="D44" s="22">
        <f>SUM(D32:D43)</f>
        <v>-134116999</v>
      </c>
      <c r="E44" s="191"/>
      <c r="F44" s="22">
        <f>SUM(F32:F43)</f>
        <v>34945331</v>
      </c>
      <c r="G44" s="66"/>
      <c r="H44" s="22">
        <f>SUM(H32:H43)</f>
        <v>-225259173</v>
      </c>
      <c r="J44" s="69"/>
    </row>
    <row r="45" spans="1:10" ht="23.25" customHeight="1">
      <c r="A45" s="118" t="s">
        <v>181</v>
      </c>
      <c r="B45" s="22">
        <v>1096472</v>
      </c>
      <c r="C45" s="191"/>
      <c r="D45" s="177">
        <v>40238922</v>
      </c>
      <c r="E45" s="191"/>
      <c r="F45" s="34">
        <v>0</v>
      </c>
      <c r="G45" s="66"/>
      <c r="H45" s="22">
        <v>40238926</v>
      </c>
      <c r="J45" s="69"/>
    </row>
    <row r="46" spans="1:10" ht="23.25" customHeight="1">
      <c r="A46" s="118" t="s">
        <v>182</v>
      </c>
      <c r="B46" s="22">
        <f>-21824625-1096473</f>
        <v>-22921098</v>
      </c>
      <c r="C46" s="191"/>
      <c r="D46" s="22">
        <v>-24136600</v>
      </c>
      <c r="E46" s="191"/>
      <c r="F46" s="22">
        <v>-24153415</v>
      </c>
      <c r="G46" s="66"/>
      <c r="H46" s="22">
        <v>-22073927</v>
      </c>
      <c r="J46" s="69"/>
    </row>
    <row r="47" spans="1:10" ht="23.25" customHeight="1">
      <c r="A47" s="115" t="s">
        <v>183</v>
      </c>
      <c r="B47" s="174">
        <f>SUM(B44:B46)</f>
        <v>21821360</v>
      </c>
      <c r="C47" s="23"/>
      <c r="D47" s="174">
        <f>SUM(D44:D46)</f>
        <v>-118014677</v>
      </c>
      <c r="E47" s="72"/>
      <c r="F47" s="174">
        <f>SUM(F44:F46)</f>
        <v>10791916</v>
      </c>
      <c r="G47" s="23"/>
      <c r="H47" s="174">
        <f>SUM(H44:H46)</f>
        <v>-207094174</v>
      </c>
    </row>
    <row r="48" spans="1:10" ht="5.7" customHeight="1">
      <c r="B48" s="69"/>
      <c r="C48" s="65"/>
      <c r="D48" s="65"/>
      <c r="E48" s="65"/>
      <c r="F48" s="65"/>
      <c r="G48" s="65"/>
      <c r="H48" s="65"/>
    </row>
    <row r="49" spans="1:10" ht="23.25" customHeight="1">
      <c r="A49" s="123" t="s">
        <v>184</v>
      </c>
      <c r="F49" s="172"/>
      <c r="H49" s="172"/>
    </row>
    <row r="50" spans="1:10" ht="24" customHeight="1">
      <c r="A50" s="82" t="s">
        <v>261</v>
      </c>
      <c r="B50" s="34">
        <v>0</v>
      </c>
      <c r="D50" s="34">
        <v>0</v>
      </c>
      <c r="F50" s="181">
        <v>-7629809</v>
      </c>
      <c r="G50" s="177"/>
      <c r="H50" s="34">
        <v>0</v>
      </c>
    </row>
    <row r="51" spans="1:10" ht="24" customHeight="1">
      <c r="A51" s="82" t="s">
        <v>243</v>
      </c>
      <c r="B51" s="172">
        <v>5480000</v>
      </c>
      <c r="D51" s="172">
        <v>-300000</v>
      </c>
      <c r="F51" s="181">
        <v>5480000</v>
      </c>
      <c r="G51" s="177"/>
      <c r="H51" s="172">
        <v>-300000</v>
      </c>
    </row>
    <row r="52" spans="1:10" ht="24" customHeight="1">
      <c r="A52" s="82" t="s">
        <v>260</v>
      </c>
      <c r="B52" s="179">
        <v>0</v>
      </c>
      <c r="D52" s="179">
        <v>0</v>
      </c>
      <c r="F52" s="182">
        <v>-206516970</v>
      </c>
      <c r="G52" s="177"/>
      <c r="H52" s="179">
        <v>0</v>
      </c>
    </row>
    <row r="53" spans="1:10" ht="24" customHeight="1">
      <c r="A53" s="82" t="s">
        <v>185</v>
      </c>
      <c r="B53" s="34">
        <v>-590233</v>
      </c>
      <c r="D53" s="34">
        <v>0</v>
      </c>
      <c r="F53" s="172">
        <v>-590233</v>
      </c>
      <c r="G53" s="177"/>
      <c r="H53" s="172">
        <v>-606033</v>
      </c>
    </row>
    <row r="54" spans="1:10" ht="24" customHeight="1">
      <c r="A54" s="82" t="s">
        <v>186</v>
      </c>
      <c r="B54" s="172">
        <v>-66703</v>
      </c>
      <c r="D54" s="172">
        <v>-31353</v>
      </c>
      <c r="F54" s="172">
        <v>-66703</v>
      </c>
      <c r="G54" s="177"/>
      <c r="H54" s="172">
        <v>-31353</v>
      </c>
    </row>
    <row r="55" spans="1:10" ht="24" customHeight="1">
      <c r="A55" s="82" t="s">
        <v>187</v>
      </c>
      <c r="B55" s="172">
        <v>0</v>
      </c>
      <c r="D55" s="172">
        <v>-291174</v>
      </c>
      <c r="F55" s="172">
        <v>-342000000</v>
      </c>
      <c r="G55" s="177"/>
      <c r="H55" s="172">
        <v>-291174</v>
      </c>
    </row>
    <row r="56" spans="1:10" ht="23.25" customHeight="1">
      <c r="A56" s="82" t="s">
        <v>188</v>
      </c>
      <c r="B56" s="172">
        <f>-B98</f>
        <v>-99924842</v>
      </c>
      <c r="D56" s="172">
        <v>-280540596</v>
      </c>
      <c r="F56" s="172">
        <v>-50542558</v>
      </c>
      <c r="H56" s="172">
        <v>-137674701</v>
      </c>
      <c r="J56" s="69"/>
    </row>
    <row r="57" spans="1:10" ht="23.25" customHeight="1">
      <c r="A57" s="82" t="s">
        <v>189</v>
      </c>
      <c r="B57" s="172">
        <v>-14500</v>
      </c>
      <c r="D57" s="172">
        <v>-305593</v>
      </c>
      <c r="F57" s="34">
        <v>0</v>
      </c>
      <c r="H57" s="172">
        <v>-139593</v>
      </c>
      <c r="J57" s="73"/>
    </row>
    <row r="58" spans="1:10" ht="23.25" customHeight="1">
      <c r="A58" s="82" t="s">
        <v>190</v>
      </c>
      <c r="B58" s="172">
        <v>1724007</v>
      </c>
      <c r="D58" s="172">
        <v>3288676</v>
      </c>
      <c r="F58" s="172">
        <v>514018</v>
      </c>
      <c r="G58" s="177"/>
      <c r="H58" s="172">
        <v>1021846</v>
      </c>
      <c r="J58" s="69"/>
    </row>
    <row r="59" spans="1:10" ht="24" customHeight="1">
      <c r="A59" s="82" t="s">
        <v>191</v>
      </c>
      <c r="B59" s="172">
        <v>-305802</v>
      </c>
      <c r="D59" s="172">
        <v>-424992</v>
      </c>
      <c r="F59" s="34">
        <v>0</v>
      </c>
      <c r="G59" s="177"/>
      <c r="H59" s="34">
        <v>0</v>
      </c>
    </row>
    <row r="60" spans="1:10" ht="24" customHeight="1">
      <c r="A60" s="82" t="s">
        <v>176</v>
      </c>
      <c r="B60" s="172">
        <v>25940</v>
      </c>
      <c r="D60" s="172">
        <v>44</v>
      </c>
      <c r="F60" s="172">
        <v>25940</v>
      </c>
      <c r="G60" s="177"/>
      <c r="H60" s="172">
        <v>64679855</v>
      </c>
    </row>
    <row r="61" spans="1:10" ht="24" customHeight="1">
      <c r="A61" s="82" t="s">
        <v>177</v>
      </c>
      <c r="B61" s="172">
        <v>1262203</v>
      </c>
      <c r="D61" s="172">
        <v>1743904</v>
      </c>
      <c r="F61" s="172">
        <v>885099</v>
      </c>
      <c r="G61" s="177"/>
      <c r="H61" s="172">
        <v>2420875</v>
      </c>
      <c r="J61" s="69"/>
    </row>
    <row r="62" spans="1:10" ht="24" customHeight="1">
      <c r="A62" s="115" t="s">
        <v>192</v>
      </c>
      <c r="B62" s="169">
        <f>SUM(B50:B61)</f>
        <v>-92409930</v>
      </c>
      <c r="C62" s="170"/>
      <c r="D62" s="169">
        <f>SUM(D50:D61)</f>
        <v>-276861084</v>
      </c>
      <c r="E62" s="2"/>
      <c r="F62" s="169">
        <f>SUM(F50:F61)</f>
        <v>-600441216</v>
      </c>
      <c r="G62" s="2"/>
      <c r="H62" s="169">
        <f>SUM(H50:H61)</f>
        <v>-70920278</v>
      </c>
      <c r="J62" s="69"/>
    </row>
    <row r="63" spans="1:10" ht="24" customHeight="1">
      <c r="C63" s="177"/>
      <c r="F63" s="172"/>
      <c r="H63" s="172"/>
    </row>
    <row r="64" spans="1:10" ht="24" customHeight="1">
      <c r="A64" s="123" t="s">
        <v>193</v>
      </c>
      <c r="F64" s="172"/>
      <c r="H64" s="172"/>
      <c r="I64" s="74"/>
    </row>
    <row r="65" spans="1:10" s="74" customFormat="1" ht="23.25" customHeight="1">
      <c r="A65" s="82" t="s">
        <v>194</v>
      </c>
      <c r="B65" s="39"/>
      <c r="C65" s="172"/>
      <c r="D65" s="172"/>
      <c r="E65" s="172"/>
      <c r="F65" s="39"/>
      <c r="G65" s="172"/>
      <c r="H65" s="39"/>
      <c r="I65" s="65"/>
    </row>
    <row r="66" spans="1:10" ht="23.25" customHeight="1">
      <c r="A66" s="82" t="s">
        <v>244</v>
      </c>
      <c r="B66" s="39">
        <v>348683561</v>
      </c>
      <c r="D66" s="39">
        <v>582219642</v>
      </c>
      <c r="F66" s="39">
        <v>350106561</v>
      </c>
      <c r="H66" s="39">
        <v>562487676</v>
      </c>
    </row>
    <row r="67" spans="1:10" ht="23.25" customHeight="1">
      <c r="A67" s="82" t="s">
        <v>195</v>
      </c>
      <c r="B67" s="39">
        <v>-29354742</v>
      </c>
      <c r="D67" s="177">
        <v>-18301785</v>
      </c>
      <c r="F67" s="177">
        <v>-21883966</v>
      </c>
      <c r="H67" s="177">
        <v>-13072013</v>
      </c>
    </row>
    <row r="68" spans="1:10" ht="23.25" customHeight="1">
      <c r="A68" s="82" t="s">
        <v>230</v>
      </c>
      <c r="B68" s="39">
        <v>-647919085</v>
      </c>
      <c r="D68" s="39">
        <v>-205800000</v>
      </c>
      <c r="F68" s="39">
        <v>-172339750</v>
      </c>
      <c r="H68" s="39">
        <v>-105000000</v>
      </c>
    </row>
    <row r="69" spans="1:10" ht="23.25" customHeight="1">
      <c r="A69" s="82" t="s">
        <v>235</v>
      </c>
      <c r="B69" s="39">
        <v>960</v>
      </c>
      <c r="D69" s="34">
        <v>0</v>
      </c>
      <c r="F69" s="39">
        <v>960</v>
      </c>
      <c r="H69" s="34">
        <v>0</v>
      </c>
    </row>
    <row r="70" spans="1:10" ht="23.25" customHeight="1">
      <c r="A70" s="82" t="s">
        <v>196</v>
      </c>
      <c r="B70" s="39">
        <v>47501641</v>
      </c>
      <c r="D70" s="34">
        <v>0</v>
      </c>
      <c r="F70" s="39">
        <v>39856489</v>
      </c>
      <c r="H70" s="34">
        <v>0</v>
      </c>
    </row>
    <row r="71" spans="1:10" ht="23.25" customHeight="1">
      <c r="A71" s="82" t="s">
        <v>231</v>
      </c>
      <c r="B71" s="39">
        <v>539629809</v>
      </c>
      <c r="D71" s="34">
        <v>0</v>
      </c>
      <c r="F71" s="39">
        <v>539629809</v>
      </c>
      <c r="H71" s="34">
        <v>0</v>
      </c>
    </row>
    <row r="72" spans="1:10" ht="23.25" customHeight="1">
      <c r="A72" s="82" t="s">
        <v>197</v>
      </c>
      <c r="B72" s="34">
        <v>0</v>
      </c>
      <c r="D72" s="39">
        <v>10000000</v>
      </c>
      <c r="F72" s="34">
        <v>0</v>
      </c>
      <c r="H72" s="34">
        <v>0</v>
      </c>
    </row>
    <row r="73" spans="1:10" ht="23.25" customHeight="1">
      <c r="A73" s="82" t="s">
        <v>198</v>
      </c>
      <c r="B73" s="34">
        <v>0</v>
      </c>
      <c r="D73" s="172">
        <v>-98129355</v>
      </c>
      <c r="F73" s="34">
        <v>0</v>
      </c>
      <c r="H73" s="39">
        <v>-98129355</v>
      </c>
    </row>
    <row r="74" spans="1:10" ht="23.25" customHeight="1">
      <c r="A74" s="82" t="s">
        <v>199</v>
      </c>
      <c r="B74" s="34">
        <v>0</v>
      </c>
      <c r="D74" s="39">
        <v>-32802189</v>
      </c>
      <c r="F74" s="34">
        <v>0</v>
      </c>
      <c r="H74" s="34">
        <v>0</v>
      </c>
    </row>
    <row r="75" spans="1:10" ht="23.25" customHeight="1">
      <c r="A75" s="82" t="s">
        <v>200</v>
      </c>
      <c r="B75" s="39">
        <v>-233359105</v>
      </c>
      <c r="D75" s="39">
        <v>-188524944</v>
      </c>
      <c r="F75" s="39">
        <v>-180844573</v>
      </c>
      <c r="H75" s="39">
        <v>-142174594</v>
      </c>
    </row>
    <row r="76" spans="1:10" ht="23.25" customHeight="1">
      <c r="A76" s="82" t="s">
        <v>201</v>
      </c>
      <c r="B76" s="39">
        <v>-12522409</v>
      </c>
      <c r="D76" s="39">
        <v>-5174875</v>
      </c>
      <c r="F76" s="39">
        <v>-1373616</v>
      </c>
      <c r="H76" s="39">
        <v>-1612392</v>
      </c>
    </row>
    <row r="77" spans="1:10" ht="23.25" customHeight="1">
      <c r="A77" s="115" t="s">
        <v>265</v>
      </c>
      <c r="B77" s="169">
        <f>SUM(B65:B76)</f>
        <v>12660630</v>
      </c>
      <c r="C77" s="2"/>
      <c r="D77" s="169">
        <f>SUM(D65:D76)</f>
        <v>43486494</v>
      </c>
      <c r="E77" s="2"/>
      <c r="F77" s="169">
        <f>SUM(F65:F76)</f>
        <v>553151914</v>
      </c>
      <c r="G77" s="2"/>
      <c r="H77" s="169">
        <f>SUM(H65:H76)</f>
        <v>202499322</v>
      </c>
      <c r="J77" s="69"/>
    </row>
    <row r="78" spans="1:10" ht="23.25" customHeight="1">
      <c r="A78" s="82" t="s">
        <v>266</v>
      </c>
      <c r="B78" s="36"/>
      <c r="D78" s="36"/>
      <c r="F78" s="36"/>
      <c r="H78" s="36"/>
    </row>
    <row r="79" spans="1:10" ht="23.25" customHeight="1">
      <c r="A79" s="82" t="s">
        <v>202</v>
      </c>
      <c r="B79" s="177">
        <f>B77+B62+B47</f>
        <v>-57927940</v>
      </c>
      <c r="C79" s="177"/>
      <c r="D79" s="177">
        <f>D77+D62+D47</f>
        <v>-351389267</v>
      </c>
      <c r="E79" s="177"/>
      <c r="F79" s="177">
        <f>F77+F62+F47</f>
        <v>-36497386</v>
      </c>
      <c r="G79" s="177"/>
      <c r="H79" s="177">
        <f>H77+H62+H47</f>
        <v>-75515130</v>
      </c>
      <c r="I79" s="74"/>
      <c r="J79" s="172"/>
    </row>
    <row r="80" spans="1:10" s="74" customFormat="1" ht="23.25" customHeight="1">
      <c r="A80" s="82" t="s">
        <v>203</v>
      </c>
      <c r="B80" s="177">
        <f>'SI 10'!C31</f>
        <v>-1442433</v>
      </c>
      <c r="C80" s="172"/>
      <c r="D80" s="177">
        <v>-3659756</v>
      </c>
      <c r="E80" s="172"/>
      <c r="F80" s="34">
        <v>0</v>
      </c>
      <c r="G80" s="172"/>
      <c r="H80" s="34">
        <v>0</v>
      </c>
    </row>
    <row r="81" spans="1:14" s="74" customFormat="1" ht="23.25" customHeight="1">
      <c r="A81" s="115" t="s">
        <v>266</v>
      </c>
      <c r="B81" s="75">
        <f>SUM(B79:B80)</f>
        <v>-59370373</v>
      </c>
      <c r="C81" s="2"/>
      <c r="D81" s="75">
        <f>SUM(D79:D80)</f>
        <v>-355049023</v>
      </c>
      <c r="E81" s="2"/>
      <c r="F81" s="75">
        <f>SUM(F79:F80)</f>
        <v>-36497386</v>
      </c>
      <c r="G81" s="2"/>
      <c r="H81" s="75">
        <f>SUM(H79:H80)</f>
        <v>-75515130</v>
      </c>
    </row>
    <row r="82" spans="1:14" s="74" customFormat="1" ht="23.25" customHeight="1">
      <c r="A82" s="82" t="s">
        <v>204</v>
      </c>
      <c r="B82" s="66">
        <f>'SFP 8-9'!F9</f>
        <v>210881168</v>
      </c>
      <c r="C82" s="172"/>
      <c r="D82" s="66">
        <v>565930191</v>
      </c>
      <c r="E82" s="172"/>
      <c r="F82" s="66">
        <f>'SFP 8-9'!J9</f>
        <v>64417698</v>
      </c>
      <c r="G82" s="172"/>
      <c r="H82" s="66">
        <v>139932828</v>
      </c>
      <c r="I82" s="65"/>
    </row>
    <row r="83" spans="1:14" ht="23.25" customHeight="1" thickBot="1">
      <c r="A83" s="115" t="s">
        <v>205</v>
      </c>
      <c r="B83" s="25">
        <f>SUM(B81:B82)</f>
        <v>151510795</v>
      </c>
      <c r="C83" s="2"/>
      <c r="D83" s="25">
        <f>SUM(D81:D82)</f>
        <v>210881168</v>
      </c>
      <c r="E83" s="2"/>
      <c r="F83" s="25">
        <f>SUM(F81:F82)</f>
        <v>27920312</v>
      </c>
      <c r="G83" s="2"/>
      <c r="H83" s="25">
        <f>SUM(H81:H82)</f>
        <v>64417698</v>
      </c>
      <c r="J83" s="69"/>
    </row>
    <row r="84" spans="1:14" ht="24.6" customHeight="1" thickTop="1">
      <c r="B84" s="66"/>
      <c r="D84" s="66"/>
      <c r="F84" s="183"/>
      <c r="J84" s="172"/>
    </row>
    <row r="85" spans="1:14" ht="23.25" customHeight="1">
      <c r="A85" s="123" t="s">
        <v>206</v>
      </c>
      <c r="F85" s="172" t="s">
        <v>236</v>
      </c>
      <c r="H85" s="172"/>
    </row>
    <row r="86" spans="1:14" ht="23.25" customHeight="1">
      <c r="A86" s="124" t="s">
        <v>207</v>
      </c>
      <c r="F86" s="172"/>
      <c r="H86" s="172"/>
    </row>
    <row r="87" spans="1:14" ht="23.25" customHeight="1">
      <c r="A87" s="125" t="s">
        <v>208</v>
      </c>
      <c r="B87" s="172">
        <v>38409791</v>
      </c>
      <c r="D87" s="172">
        <v>133000000</v>
      </c>
      <c r="F87" s="107">
        <v>0</v>
      </c>
      <c r="H87" s="107">
        <v>0</v>
      </c>
    </row>
    <row r="88" spans="1:14" ht="23.25" customHeight="1">
      <c r="A88" s="125" t="s">
        <v>211</v>
      </c>
      <c r="B88" s="172">
        <v>-2188580.11</v>
      </c>
      <c r="D88" s="172">
        <v>0</v>
      </c>
      <c r="F88" s="107">
        <v>0</v>
      </c>
      <c r="H88" s="107">
        <v>0</v>
      </c>
    </row>
    <row r="89" spans="1:14" ht="23.25" customHeight="1">
      <c r="A89" s="125" t="s">
        <v>209</v>
      </c>
      <c r="F89" s="172"/>
      <c r="H89" s="107"/>
    </row>
    <row r="90" spans="1:14" ht="23.25" customHeight="1">
      <c r="A90" s="125" t="s">
        <v>210</v>
      </c>
      <c r="B90" s="107">
        <v>0</v>
      </c>
      <c r="D90" s="172">
        <v>137596876</v>
      </c>
      <c r="F90" s="107">
        <v>0</v>
      </c>
      <c r="H90" s="107">
        <v>0</v>
      </c>
    </row>
    <row r="91" spans="1:14" ht="23.25" customHeight="1">
      <c r="A91" s="124"/>
      <c r="F91" s="172"/>
      <c r="H91" s="172"/>
    </row>
    <row r="92" spans="1:14" ht="23.25" customHeight="1">
      <c r="A92" s="126" t="s">
        <v>212</v>
      </c>
    </row>
    <row r="93" spans="1:14" ht="23.25" customHeight="1">
      <c r="A93" s="126" t="s">
        <v>213</v>
      </c>
      <c r="B93" s="172">
        <f>124702155+4000</f>
        <v>124706155</v>
      </c>
      <c r="D93" s="172">
        <v>275862424</v>
      </c>
      <c r="F93" s="177">
        <v>65449239</v>
      </c>
      <c r="H93" s="177">
        <v>143556986</v>
      </c>
      <c r="L93" s="19"/>
      <c r="M93" s="69"/>
      <c r="N93" s="69"/>
    </row>
    <row r="94" spans="1:14" ht="22.35" customHeight="1">
      <c r="A94" s="126" t="s">
        <v>214</v>
      </c>
      <c r="B94" s="172">
        <v>8069063</v>
      </c>
      <c r="D94" s="172">
        <v>19674003</v>
      </c>
      <c r="F94" s="177">
        <v>67309</v>
      </c>
      <c r="H94" s="177">
        <v>153313</v>
      </c>
      <c r="L94" s="19"/>
    </row>
    <row r="95" spans="1:14" ht="23.25" customHeight="1">
      <c r="A95" s="126" t="s">
        <v>215</v>
      </c>
      <c r="B95" s="172">
        <v>-2526983</v>
      </c>
      <c r="D95" s="172">
        <v>-8069063</v>
      </c>
      <c r="F95" s="172">
        <v>-48821</v>
      </c>
      <c r="H95" s="172">
        <v>-67309</v>
      </c>
      <c r="L95" s="19"/>
    </row>
    <row r="96" spans="1:14" ht="23.25" customHeight="1">
      <c r="A96" s="126" t="s">
        <v>216</v>
      </c>
      <c r="B96" s="177">
        <v>-30019983</v>
      </c>
      <c r="C96" s="177"/>
      <c r="D96" s="177">
        <v>-6926768</v>
      </c>
      <c r="E96" s="177"/>
      <c r="F96" s="177">
        <v>-14925169</v>
      </c>
      <c r="G96" s="177"/>
      <c r="H96" s="177">
        <v>-5968289</v>
      </c>
    </row>
    <row r="97" spans="1:8" ht="23.25" customHeight="1">
      <c r="A97" s="126" t="s">
        <v>217</v>
      </c>
      <c r="B97" s="172">
        <v>-303410</v>
      </c>
      <c r="D97" s="107">
        <v>0</v>
      </c>
      <c r="F97" s="107">
        <v>0</v>
      </c>
      <c r="H97" s="107">
        <v>0</v>
      </c>
    </row>
    <row r="98" spans="1:8" ht="23.25" customHeight="1" thickBot="1">
      <c r="A98" s="127" t="s">
        <v>218</v>
      </c>
      <c r="B98" s="25">
        <f>SUM(B93:B97)</f>
        <v>99924842</v>
      </c>
      <c r="D98" s="25">
        <f>SUM(D93:D97)</f>
        <v>280540596</v>
      </c>
      <c r="F98" s="25">
        <f>SUM(F93:F97)</f>
        <v>50542558</v>
      </c>
      <c r="H98" s="25">
        <f>SUM(H93:H97)</f>
        <v>137674701</v>
      </c>
    </row>
    <row r="99" spans="1:8" ht="23.25" customHeight="1" thickTop="1"/>
    <row r="100" spans="1:8" ht="23.25" customHeight="1">
      <c r="F100" s="58"/>
    </row>
    <row r="103" spans="1:8" ht="23.25" customHeight="1">
      <c r="F103" s="181"/>
    </row>
  </sheetData>
  <mergeCells count="5">
    <mergeCell ref="B4:D4"/>
    <mergeCell ref="F4:H4"/>
    <mergeCell ref="B5:D5"/>
    <mergeCell ref="F5:H5"/>
    <mergeCell ref="B7:H7"/>
  </mergeCells>
  <pageMargins left="0.76" right="0.7" top="0.48" bottom="0.4" header="0.49" footer="0.2"/>
  <pageSetup paperSize="9" scale="77" firstPageNumber="15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3" max="16383" man="1"/>
    <brk id="63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a90ad1a-cc3f-42e8-b776-b1608f88976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2AC17373C2AF4CA8A1E4E0930A8AB5" ma:contentTypeVersion="16" ma:contentTypeDescription="Create a new document." ma:contentTypeScope="" ma:versionID="6f1fc288ca4c3e31d0e74c4b7b184aca">
  <xsd:schema xmlns:xsd="http://www.w3.org/2001/XMLSchema" xmlns:xs="http://www.w3.org/2001/XMLSchema" xmlns:p="http://schemas.microsoft.com/office/2006/metadata/properties" xmlns:ns3="6b805a8e-e162-44e7-83a4-82b2ce4cce74" xmlns:ns4="3a90ad1a-cc3f-42e8-b776-b1608f889765" targetNamespace="http://schemas.microsoft.com/office/2006/metadata/properties" ma:root="true" ma:fieldsID="2db98aef6e85cc009bcfc4138b57e894" ns3:_="" ns4:_="">
    <xsd:import namespace="6b805a8e-e162-44e7-83a4-82b2ce4cce74"/>
    <xsd:import namespace="3a90ad1a-cc3f-42e8-b776-b1608f88976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05a8e-e162-44e7-83a4-82b2ce4cce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0ad1a-cc3f-42e8-b776-b1608f8897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772D63-D72F-46CC-A63C-A245D22B0E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5D85A7-4348-44AE-830F-9ECDAE0BA542}">
  <ds:schemaRefs>
    <ds:schemaRef ds:uri="http://purl.org/dc/terms/"/>
    <ds:schemaRef ds:uri="6b805a8e-e162-44e7-83a4-82b2ce4cce74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3a90ad1a-cc3f-42e8-b776-b1608f889765"/>
  </ds:schemaRefs>
</ds:datastoreItem>
</file>

<file path=customXml/itemProps3.xml><?xml version="1.0" encoding="utf-8"?>
<ds:datastoreItem xmlns:ds="http://schemas.openxmlformats.org/officeDocument/2006/customXml" ds:itemID="{958B489A-5B06-4AE0-9704-F9BA29984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805a8e-e162-44e7-83a4-82b2ce4cce74"/>
    <ds:schemaRef ds:uri="3a90ad1a-cc3f-42e8-b776-b1608f889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SFP 8-9</vt:lpstr>
      <vt:lpstr>SI 10</vt:lpstr>
      <vt:lpstr>SCE(Conso)  66_11</vt:lpstr>
      <vt:lpstr>SCE(Conso)  67_12</vt:lpstr>
      <vt:lpstr>SCE_13-14 </vt:lpstr>
      <vt:lpstr>SCF</vt:lpstr>
      <vt:lpstr>'SCE(Conso)  66_11'!Print_Area</vt:lpstr>
      <vt:lpstr>'SCE(Conso)  67_12'!Print_Area</vt:lpstr>
      <vt:lpstr>'SCE_13-14 '!Print_Area</vt:lpstr>
      <vt:lpstr>SCF!Print_Area</vt:lpstr>
      <vt:lpstr>'SFP 8-9'!Print_Area</vt:lpstr>
      <vt:lpstr>'SI 10'!Print_Area</vt:lpstr>
      <vt:lpstr>SCF!Print_Titles</vt:lpstr>
      <vt:lpstr>'SI 10'!Print_Titles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Raksina, Tangprajakpakdee</cp:lastModifiedBy>
  <cp:revision/>
  <cp:lastPrinted>2025-02-27T16:59:57Z</cp:lastPrinted>
  <dcterms:created xsi:type="dcterms:W3CDTF">2001-07-26T07:12:28Z</dcterms:created>
  <dcterms:modified xsi:type="dcterms:W3CDTF">2025-03-02T15:10:19Z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0x0101009A2AC17373C2AF4CA8A1E4E0930A8AB5</vt:lpwstr>
  </property>
</Properties>
</file>