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raksinat_kpmg_co_th/Documents/TRUBB YE24/6) YE/5.FS/23) 2 Mar 25/SET File/"/>
    </mc:Choice>
  </mc:AlternateContent>
  <xr:revisionPtr revIDLastSave="1508" documentId="13_ncr:1_{5ACB77B6-22AD-440C-934F-433484F0BB37}" xr6:coauthVersionLast="47" xr6:coauthVersionMax="47" xr10:uidLastSave="{B9F8781B-7653-463A-B804-F85EC3D83905}"/>
  <bookViews>
    <workbookView xWindow="28692" yWindow="-108" windowWidth="29016" windowHeight="15696" tabRatio="796" xr2:uid="{00000000-000D-0000-FFFF-FFFF00000000}"/>
  </bookViews>
  <sheets>
    <sheet name="BS 6-7" sheetId="6" r:id="rId1"/>
    <sheet name="SI-8" sheetId="9" r:id="rId2"/>
    <sheet name="SCE (conso)9" sheetId="21" r:id="rId3"/>
    <sheet name="SCE (conso)10" sheetId="19" r:id="rId4"/>
    <sheet name="SCE 11" sheetId="18" r:id="rId5"/>
    <sheet name="SCE 12" sheetId="20" r:id="rId6"/>
    <sheet name="SCF13-14" sheetId="17" r:id="rId7"/>
  </sheets>
  <definedNames>
    <definedName name="_xlnm.Print_Area" localSheetId="0">'BS 6-7'!$A$1:$J$91</definedName>
    <definedName name="_xlnm.Print_Area" localSheetId="3">'SCE (conso)10'!$A$1:$AA$32</definedName>
    <definedName name="_xlnm.Print_Area" localSheetId="2">'SCE (conso)9'!$A$1:$AA$34</definedName>
    <definedName name="_xlnm.Print_Area" localSheetId="4">'SCE 11'!$A$1:$M$25</definedName>
    <definedName name="_xlnm.Print_Area" localSheetId="5">'SCE 12'!$A$1:$M$26</definedName>
    <definedName name="_xlnm.Print_Area" localSheetId="6">'SCF13-14'!$A$1:$H$118</definedName>
    <definedName name="_xlnm.Print_Area" localSheetId="1">'SI-8'!$A$1:$J$61</definedName>
    <definedName name="Z_62C88142_195A_406E_A347_1C61EA880C0D_.wvu.PrintArea" localSheetId="0" hidden="1">'BS 6-7'!$A$1:$J$90</definedName>
    <definedName name="Z_62C88142_195A_406E_A347_1C61EA880C0D_.wvu.PrintArea" localSheetId="6" hidden="1">'SCF13-14'!$A$1:$H$108</definedName>
    <definedName name="Z_62C88142_195A_406E_A347_1C61EA880C0D_.wvu.PrintArea" localSheetId="1" hidden="1">'SI-8'!$A$1:$J$64</definedName>
    <definedName name="Z_8AE384D2_954E_4FC4_9E7B_72B2DA3D2D3A_.wvu.PrintArea" localSheetId="6" hidden="1">'SCF13-14'!$A$1:$H$108</definedName>
    <definedName name="Z_8AE384D2_954E_4FC4_9E7B_72B2DA3D2D3A_.wvu.Rows" localSheetId="0" hidden="1">'BS 6-7'!#REF!</definedName>
    <definedName name="Z_8AE384D2_954E_4FC4_9E7B_72B2DA3D2D3A_.wvu.Rows" localSheetId="1" hidden="1">'SI-8'!#REF!</definedName>
    <definedName name="Z_DFBF4CAE_57D7_4172_8C3A_8E3DF4930C4B_.wvu.PrintArea" localSheetId="6" hidden="1">'SCF13-14'!$A$1:$H$108</definedName>
    <definedName name="Z_DFBF4CAE_57D7_4172_8C3A_8E3DF4930C4B_.wvu.Rows" localSheetId="0" hidden="1">'BS 6-7'!#REF!</definedName>
    <definedName name="Z_DFBF4CAE_57D7_4172_8C3A_8E3DF4930C4B_.wvu.Rows" localSheetId="1" hidden="1">'SI-8'!#REF!</definedName>
    <definedName name="Z_E1DB4DD3_3D3D_4C8E_ADFF_122E3B5E40F3_.wvu.PrintArea" localSheetId="0" hidden="1">'BS 6-7'!$A$1:$J$90</definedName>
    <definedName name="Z_E1DB4DD3_3D3D_4C8E_ADFF_122E3B5E40F3_.wvu.PrintArea" localSheetId="6" hidden="1">'SCF13-14'!$A$1:$H$108</definedName>
    <definedName name="Z_E1DB4DD3_3D3D_4C8E_ADFF_122E3B5E40F3_.wvu.PrintArea" localSheetId="1" hidden="1">'SI-8'!$A$1:$J$64</definedName>
    <definedName name="Z_E1DB4DD3_3D3D_4C8E_ADFF_122E3B5E40F3_.wvu.Rows" localSheetId="0" hidden="1">'BS 6-7'!#REF!</definedName>
    <definedName name="Z_E1DB4DD3_3D3D_4C8E_ADFF_122E3B5E40F3_.wvu.Rows" localSheetId="1" hidden="1">'SI-8'!#REF!</definedName>
  </definedNames>
  <calcPr calcId="191028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3" i="17" l="1"/>
  <c r="B118" i="17"/>
  <c r="F34" i="17"/>
  <c r="F46" i="17"/>
  <c r="F49" i="17" s="1"/>
  <c r="F72" i="17"/>
  <c r="F87" i="17"/>
  <c r="F91" i="17"/>
  <c r="F92" i="17"/>
  <c r="F93" i="17" s="1"/>
  <c r="G26" i="20" l="1"/>
  <c r="E26" i="20"/>
  <c r="K31" i="19"/>
  <c r="M24" i="20"/>
  <c r="I24" i="20"/>
  <c r="M31" i="19"/>
  <c r="F13" i="17" l="1"/>
  <c r="B13" i="17"/>
  <c r="F12" i="17"/>
  <c r="B12" i="17"/>
  <c r="K25" i="20"/>
  <c r="U26" i="19"/>
  <c r="U21" i="19"/>
  <c r="S30" i="19"/>
  <c r="U30" i="19" s="1"/>
  <c r="M25" i="19"/>
  <c r="W25" i="19" s="1"/>
  <c r="W26" i="19" l="1"/>
  <c r="AA26" i="19" s="1"/>
  <c r="W21" i="19"/>
  <c r="AA21" i="19" s="1"/>
  <c r="J43" i="9"/>
  <c r="H43" i="9"/>
  <c r="F43" i="9"/>
  <c r="D43" i="9"/>
  <c r="D18" i="6" l="1"/>
  <c r="F18" i="6"/>
  <c r="H18" i="6"/>
  <c r="J18" i="6"/>
  <c r="B72" i="17" l="1"/>
  <c r="D72" i="17"/>
  <c r="H72" i="17"/>
  <c r="Y18" i="19"/>
  <c r="W17" i="19"/>
  <c r="AA17" i="19" s="1"/>
  <c r="S18" i="19"/>
  <c r="Q18" i="19"/>
  <c r="O18" i="19"/>
  <c r="M18" i="19"/>
  <c r="K18" i="19"/>
  <c r="I18" i="19"/>
  <c r="G18" i="19"/>
  <c r="E18" i="19"/>
  <c r="C18" i="19"/>
  <c r="K17" i="20" l="1"/>
  <c r="I17" i="20"/>
  <c r="G17" i="20"/>
  <c r="E17" i="20"/>
  <c r="C17" i="20"/>
  <c r="M16" i="20"/>
  <c r="D22" i="9"/>
  <c r="F22" i="9"/>
  <c r="J22" i="9"/>
  <c r="H22" i="9"/>
  <c r="D13" i="9"/>
  <c r="F13" i="9"/>
  <c r="H13" i="9"/>
  <c r="J13" i="9"/>
  <c r="U13" i="19" l="1"/>
  <c r="M32" i="21"/>
  <c r="Q28" i="21"/>
  <c r="U28" i="21" s="1"/>
  <c r="W28" i="21" s="1"/>
  <c r="U23" i="21"/>
  <c r="W23" i="21" s="1"/>
  <c r="U13" i="21"/>
  <c r="H60" i="9"/>
  <c r="F60" i="9"/>
  <c r="Y22" i="19" l="1"/>
  <c r="S22" i="19"/>
  <c r="Q22" i="19"/>
  <c r="O22" i="19"/>
  <c r="M22" i="19"/>
  <c r="K22" i="19"/>
  <c r="I22" i="19"/>
  <c r="G22" i="19"/>
  <c r="E22" i="19"/>
  <c r="C22" i="19"/>
  <c r="B92" i="17" l="1"/>
  <c r="C22" i="20" l="1"/>
  <c r="E22" i="20"/>
  <c r="G22" i="20"/>
  <c r="K22" i="20"/>
  <c r="U22" i="19" l="1"/>
  <c r="M12" i="18" l="1"/>
  <c r="Y27" i="21"/>
  <c r="Y29" i="21" s="1"/>
  <c r="AA32" i="21"/>
  <c r="U32" i="21"/>
  <c r="M31" i="21"/>
  <c r="W31" i="21" s="1"/>
  <c r="S29" i="21"/>
  <c r="Q29" i="21"/>
  <c r="O29" i="21"/>
  <c r="K29" i="21"/>
  <c r="I29" i="21"/>
  <c r="G29" i="21"/>
  <c r="E29" i="21"/>
  <c r="C29" i="21"/>
  <c r="AA28" i="21"/>
  <c r="U27" i="21"/>
  <c r="S24" i="21"/>
  <c r="Q24" i="21"/>
  <c r="O24" i="21"/>
  <c r="M24" i="21"/>
  <c r="K24" i="21"/>
  <c r="I24" i="21"/>
  <c r="I33" i="21" s="1"/>
  <c r="G24" i="21"/>
  <c r="E24" i="21"/>
  <c r="C24" i="21"/>
  <c r="AA23" i="21"/>
  <c r="U22" i="21"/>
  <c r="U24" i="21" s="1"/>
  <c r="Y19" i="21"/>
  <c r="S19" i="21"/>
  <c r="Q19" i="21"/>
  <c r="O19" i="21"/>
  <c r="M19" i="21"/>
  <c r="K19" i="21"/>
  <c r="I19" i="21"/>
  <c r="G19" i="21"/>
  <c r="E19" i="21"/>
  <c r="C19" i="21"/>
  <c r="U18" i="21"/>
  <c r="U17" i="21"/>
  <c r="W17" i="21" s="1"/>
  <c r="AA17" i="21" s="1"/>
  <c r="W13" i="21"/>
  <c r="AA13" i="21" s="1"/>
  <c r="G33" i="21" l="1"/>
  <c r="K33" i="21"/>
  <c r="C33" i="21"/>
  <c r="U19" i="21"/>
  <c r="O33" i="21"/>
  <c r="E33" i="21"/>
  <c r="Q33" i="21"/>
  <c r="U29" i="21"/>
  <c r="U33" i="21" s="1"/>
  <c r="S33" i="21"/>
  <c r="AA22" i="19"/>
  <c r="W22" i="19"/>
  <c r="W18" i="21"/>
  <c r="AA18" i="21" s="1"/>
  <c r="AA19" i="21" s="1"/>
  <c r="W22" i="21"/>
  <c r="W19" i="21" l="1"/>
  <c r="W24" i="21"/>
  <c r="Y24" i="21"/>
  <c r="Y33" i="21" s="1"/>
  <c r="AA22" i="21"/>
  <c r="AA24" i="21" s="1"/>
  <c r="W13" i="19" l="1"/>
  <c r="AA13" i="19" s="1"/>
  <c r="E22" i="18" l="1"/>
  <c r="E17" i="18"/>
  <c r="E25" i="18" s="1"/>
  <c r="C26" i="20"/>
  <c r="M12" i="20"/>
  <c r="H118" i="17"/>
  <c r="F118" i="17"/>
  <c r="D118" i="17"/>
  <c r="M17" i="20"/>
  <c r="S27" i="19"/>
  <c r="Q27" i="19"/>
  <c r="O27" i="19"/>
  <c r="K27" i="19"/>
  <c r="I27" i="19"/>
  <c r="G27" i="19"/>
  <c r="E27" i="19"/>
  <c r="C27" i="19"/>
  <c r="U18" i="19" l="1"/>
  <c r="I31" i="19"/>
  <c r="D79" i="6" s="1"/>
  <c r="K26" i="20"/>
  <c r="H84" i="6" s="1"/>
  <c r="H82" i="6"/>
  <c r="H76" i="6"/>
  <c r="Q31" i="19"/>
  <c r="C31" i="19"/>
  <c r="M25" i="20"/>
  <c r="U27" i="19"/>
  <c r="S31" i="19"/>
  <c r="E31" i="19"/>
  <c r="D76" i="6" s="1"/>
  <c r="G31" i="19"/>
  <c r="D77" i="6" s="1"/>
  <c r="O31" i="19"/>
  <c r="W18" i="19" l="1"/>
  <c r="AA18" i="19"/>
  <c r="U31" i="19"/>
  <c r="M16" i="18" l="1"/>
  <c r="M17" i="18" s="1"/>
  <c r="K22" i="18"/>
  <c r="G22" i="18"/>
  <c r="C22" i="18"/>
  <c r="K17" i="18"/>
  <c r="K25" i="18" s="1"/>
  <c r="I17" i="18"/>
  <c r="G17" i="18"/>
  <c r="C17" i="18"/>
  <c r="M24" i="18"/>
  <c r="H87" i="17"/>
  <c r="D87" i="17"/>
  <c r="B87" i="17"/>
  <c r="G25" i="18" l="1"/>
  <c r="C25" i="18"/>
  <c r="D59" i="6" l="1"/>
  <c r="F59" i="6" l="1"/>
  <c r="H59" i="6"/>
  <c r="J59" i="6"/>
  <c r="F37" i="9" l="1"/>
  <c r="F46" i="9" s="1"/>
  <c r="J37" i="9" l="1"/>
  <c r="J46" i="9" s="1"/>
  <c r="I21" i="18" s="1"/>
  <c r="M21" i="18" s="1"/>
  <c r="F24" i="9"/>
  <c r="F27" i="9" s="1"/>
  <c r="F29" i="9" s="1"/>
  <c r="F52" i="9" s="1"/>
  <c r="J24" i="9" l="1"/>
  <c r="J27" i="9" s="1"/>
  <c r="J29" i="9" s="1"/>
  <c r="J52" i="9" s="1"/>
  <c r="F47" i="9"/>
  <c r="F57" i="9" s="1"/>
  <c r="J67" i="6"/>
  <c r="J34" i="6"/>
  <c r="F67" i="6"/>
  <c r="F34" i="6"/>
  <c r="D37" i="9"/>
  <c r="D46" i="9" s="1"/>
  <c r="D34" i="6"/>
  <c r="D36" i="6" s="1"/>
  <c r="H34" i="6"/>
  <c r="H37" i="9"/>
  <c r="H46" i="9" s="1"/>
  <c r="D67" i="6"/>
  <c r="A40" i="6"/>
  <c r="H67" i="6"/>
  <c r="H24" i="9" l="1"/>
  <c r="H27" i="9" s="1"/>
  <c r="H29" i="9" s="1"/>
  <c r="H52" i="9" s="1"/>
  <c r="D24" i="9"/>
  <c r="M21" i="20"/>
  <c r="I20" i="18"/>
  <c r="I22" i="18" s="1"/>
  <c r="M27" i="21"/>
  <c r="W27" i="21" s="1"/>
  <c r="D10" i="17"/>
  <c r="D34" i="17" s="1"/>
  <c r="D46" i="17" s="1"/>
  <c r="H36" i="6"/>
  <c r="F36" i="6"/>
  <c r="J36" i="6"/>
  <c r="F69" i="6"/>
  <c r="J69" i="6"/>
  <c r="H69" i="6"/>
  <c r="D69" i="6"/>
  <c r="D27" i="9" l="1"/>
  <c r="D29" i="9" s="1"/>
  <c r="D52" i="9" s="1"/>
  <c r="Y25" i="19" s="1"/>
  <c r="M29" i="21"/>
  <c r="M33" i="21" s="1"/>
  <c r="D49" i="17"/>
  <c r="H10" i="17"/>
  <c r="H34" i="17" s="1"/>
  <c r="H46" i="17" s="1"/>
  <c r="J47" i="9"/>
  <c r="J57" i="9" s="1"/>
  <c r="AA25" i="19" l="1"/>
  <c r="Y27" i="19"/>
  <c r="Y31" i="19" s="1"/>
  <c r="D87" i="6" s="1"/>
  <c r="AA27" i="21"/>
  <c r="AA29" i="21" s="1"/>
  <c r="AA33" i="21" s="1"/>
  <c r="W29" i="21"/>
  <c r="W33" i="21" s="1"/>
  <c r="D89" i="17"/>
  <c r="D91" i="17" s="1"/>
  <c r="D93" i="17" s="1"/>
  <c r="H47" i="9"/>
  <c r="H57" i="9" s="1"/>
  <c r="I20" i="20"/>
  <c r="I22" i="20" s="1"/>
  <c r="I26" i="20" s="1"/>
  <c r="H49" i="17"/>
  <c r="B10" i="17"/>
  <c r="B34" i="17" s="1"/>
  <c r="B46" i="17" s="1"/>
  <c r="D47" i="9"/>
  <c r="D57" i="9" s="1"/>
  <c r="D55" i="9" s="1"/>
  <c r="F10" i="17"/>
  <c r="M20" i="18"/>
  <c r="M22" i="18" s="1"/>
  <c r="M25" i="18" s="1"/>
  <c r="I25" i="18" l="1"/>
  <c r="H89" i="17"/>
  <c r="H91" i="17" s="1"/>
  <c r="H93" i="17" s="1"/>
  <c r="H83" i="6"/>
  <c r="M20" i="20"/>
  <c r="B49" i="17"/>
  <c r="J86" i="6"/>
  <c r="J88" i="6" s="1"/>
  <c r="J90" i="6" s="1"/>
  <c r="H86" i="6" l="1"/>
  <c r="H88" i="6" s="1"/>
  <c r="H90" i="6" s="1"/>
  <c r="M22" i="20"/>
  <c r="M26" i="20" s="1"/>
  <c r="B89" i="17"/>
  <c r="B91" i="17" s="1"/>
  <c r="F86" i="6" l="1"/>
  <c r="F88" i="6" s="1"/>
  <c r="F90" i="6" s="1"/>
  <c r="D60" i="9" l="1"/>
  <c r="M27" i="19"/>
  <c r="D86" i="6" l="1"/>
  <c r="D88" i="6" s="1"/>
  <c r="W27" i="19"/>
  <c r="W31" i="19" s="1"/>
  <c r="J60" i="9"/>
  <c r="D90" i="6" l="1"/>
  <c r="AA27" i="19"/>
  <c r="AA31" i="19" s="1"/>
</calcChain>
</file>

<file path=xl/sharedStrings.xml><?xml version="1.0" encoding="utf-8"?>
<sst xmlns="http://schemas.openxmlformats.org/spreadsheetml/2006/main" count="481" uniqueCount="290">
  <si>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</si>
  <si>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</si>
  <si>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</si>
  <si>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</si>
  <si>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</si>
  <si>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</si>
  <si>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</si>
  <si>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</si>
  <si>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2023</t>
  </si>
  <si>
    <t>(in Baht)</t>
  </si>
  <si>
    <t>Current assets</t>
  </si>
  <si>
    <t xml:space="preserve">Cash and cash equivalents </t>
  </si>
  <si>
    <t>Trade accounts receivable</t>
  </si>
  <si>
    <t>4, 6, 25</t>
  </si>
  <si>
    <t>Other current receivables</t>
  </si>
  <si>
    <t>Short-term loans to other party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</si>
  <si>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</si>
  <si>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</si>
  <si>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</si>
  <si>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</si>
  <si>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</si>
  <si>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Restricted deposit at financial institution</t>
  </si>
  <si>
    <t>Investments in associate</t>
  </si>
  <si>
    <t>Investments in subsidiaries</t>
  </si>
  <si>
    <t>Non-current investments in financial assets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</si>
  <si>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</si>
  <si>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</si>
  <si>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</si>
  <si>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</si>
  <si>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</si>
  <si>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</si>
  <si>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</si>
  <si>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</si>
  <si>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</si>
  <si>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</si>
  <si>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</si>
  <si>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</si>
  <si>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</si>
  <si>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</si>
  <si>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</si>
  <si>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Short-term borrowings from related party</t>
  </si>
  <si>
    <t>4, 15</t>
  </si>
  <si>
    <t>Current portion of long-term borrowings</t>
  </si>
  <si>
    <t>Current portion of lease liabilities</t>
  </si>
  <si>
    <t>Accrued expenses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</si>
  <si>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</si>
  <si>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</si>
  <si>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</si>
  <si>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</si>
  <si>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Lease liabilities</t>
  </si>
  <si>
    <t>Deferred tax liabilities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</si>
  <si>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</si>
  <si>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</si>
  <si>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</si>
  <si>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</si>
  <si>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</si>
  <si>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</si>
  <si>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</si>
  <si>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>Share premium</t>
  </si>
  <si>
    <t xml:space="preserve">  Share premium on ordinary shares</t>
  </si>
  <si>
    <t xml:space="preserve">Surplus on share-based payment </t>
  </si>
  <si>
    <t xml:space="preserve">   Appropriated</t>
  </si>
  <si>
    <t xml:space="preserve">    Legal reserve</t>
  </si>
  <si>
    <t xml:space="preserve">  Unappropriated (Deficit)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</si>
  <si>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</si>
  <si>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</si>
  <si>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</si>
  <si>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</si>
  <si>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</si>
  <si>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</t>
  </si>
  <si>
    <t xml:space="preserve"> </t>
  </si>
  <si>
    <t>Year ended 31 December</t>
  </si>
  <si>
    <t>Revenues</t>
  </si>
  <si>
    <t xml:space="preserve">Revenues from sales of goods </t>
  </si>
  <si>
    <t>Other income</t>
  </si>
  <si>
    <t>Total revenue</t>
  </si>
  <si>
    <t>Expenses</t>
  </si>
  <si>
    <t xml:space="preserve">Costs of sales of goods </t>
  </si>
  <si>
    <t>Distribution costs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</si>
  <si>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</si>
  <si>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Total expenses</t>
  </si>
  <si>
    <t>Profit (loss) from operating activities</t>
  </si>
  <si>
    <t>Finance costs</t>
  </si>
  <si>
    <t>Share of profit (loss) of associates accounted for using equity method</t>
  </si>
  <si>
    <t>Profit (loss) before income tax expense</t>
  </si>
  <si>
    <t xml:space="preserve">Tax income (expense) </t>
  </si>
  <si>
    <t>Profit (loss) for the year</t>
  </si>
  <si>
    <t xml:space="preserve">Other comprehensive income </t>
  </si>
  <si>
    <t>Items that will be reclassified subsequently to profit or loss</t>
  </si>
  <si>
    <t>Exchange differences on translating financial statements</t>
  </si>
  <si>
    <t>Share of other comprehensive income of associate</t>
  </si>
  <si>
    <t xml:space="preserve">   accounted for using equity method</t>
  </si>
  <si>
    <t xml:space="preserve">Total items that will be reclassified subsequently </t>
  </si>
  <si>
    <t xml:space="preserve">   to profit or loss</t>
  </si>
  <si>
    <t>Gain on remeasurements of defined benefit plans</t>
  </si>
  <si>
    <t>Income tax relating to items that will not be reclassified to profit or loss</t>
  </si>
  <si>
    <t xml:space="preserve">Other comprehensive income (expense) for the year, </t>
  </si>
  <si>
    <t xml:space="preserve">   net of income tax</t>
  </si>
  <si>
    <t xml:space="preserve">Total comprehensive income (expense) for the year </t>
  </si>
  <si>
    <t>Profit (loss) attributable to: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</si>
  <si>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</si>
  <si>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</si>
  <si>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</si>
  <si>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</si>
  <si>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</si>
  <si>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the year</t>
  </si>
  <si>
    <t xml:space="preserve">Statement of changes in equity  </t>
  </si>
  <si>
    <t>Consolidated financial statements</t>
  </si>
  <si>
    <t>Retained earnings/(Deficit)</t>
  </si>
  <si>
    <t>Share of other</t>
  </si>
  <si>
    <t>Issued and</t>
  </si>
  <si>
    <t>Surplus on</t>
  </si>
  <si>
    <t>comprehensive</t>
  </si>
  <si>
    <t>paid-up</t>
  </si>
  <si>
    <t>changes in</t>
  </si>
  <si>
    <t>Unappro-</t>
  </si>
  <si>
    <t xml:space="preserve">income (loss) of </t>
  </si>
  <si>
    <t>Total other</t>
  </si>
  <si>
    <t>attributable to</t>
  </si>
  <si>
    <t>Non-</t>
  </si>
  <si>
    <t>share</t>
  </si>
  <si>
    <t>Share</t>
  </si>
  <si>
    <t xml:space="preserve">share-based </t>
  </si>
  <si>
    <t>Legal</t>
  </si>
  <si>
    <t>priated</t>
  </si>
  <si>
    <t>Translation</t>
  </si>
  <si>
    <t xml:space="preserve">associates accounted for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</si>
  <si>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</si>
  <si>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</si>
  <si>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</si>
  <si>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</si>
  <si>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</si>
  <si>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</si>
  <si>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</si>
  <si>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payment </t>
  </si>
  <si>
    <t>interest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</si>
  <si>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</si>
  <si>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</si>
  <si>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</si>
  <si>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</si>
  <si>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</si>
  <si>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</si>
  <si>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</si>
  <si>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 xml:space="preserve">Transactions with owners, recorded directly in equity </t>
  </si>
  <si>
    <t xml:space="preserve">    Dividends</t>
  </si>
  <si>
    <t xml:space="preserve">    Dividends paid in subsidiary</t>
  </si>
  <si>
    <t xml:space="preserve">  Changes in ownership interests in subsidiaries</t>
  </si>
  <si>
    <t xml:space="preserve">    Acquisition of non-controlling interests without a change in control</t>
  </si>
  <si>
    <t xml:space="preserve">  Total changes in ownership interests in subsidiaries</t>
  </si>
  <si>
    <t>Comprehensive income for the year</t>
  </si>
  <si>
    <t xml:space="preserve">    Profit</t>
  </si>
  <si>
    <t xml:space="preserve">    Other comprehensive income</t>
  </si>
  <si>
    <t>Transfer to legal reserve</t>
  </si>
  <si>
    <t>Transfer to retained earnings</t>
  </si>
  <si>
    <t>For the year ended 31 December 2023</t>
  </si>
  <si>
    <t>Balance at 1 January 2023</t>
  </si>
  <si>
    <t xml:space="preserve">     Loss</t>
  </si>
  <si>
    <t>Balance as at 31 December 2023</t>
  </si>
  <si>
    <t>Statement of changes in equity</t>
  </si>
  <si>
    <t>Separate financial statements</t>
  </si>
  <si>
    <t>Other components of</t>
  </si>
  <si>
    <t>Retained earnings</t>
  </si>
  <si>
    <t>share capital</t>
  </si>
  <si>
    <t>Unappropriated</t>
  </si>
  <si>
    <t>Transactions with owners, recorded directly in equity</t>
  </si>
  <si>
    <t xml:space="preserve"> Total contributions by owners</t>
  </si>
  <si>
    <t>Total comprehensive income for the year</t>
  </si>
  <si>
    <t>Balance at 31 December 2023</t>
  </si>
  <si>
    <t>Statement of cash flows</t>
  </si>
  <si>
    <t>Cash flows from operating activities</t>
  </si>
  <si>
    <t>Adjustments to reconcile profit (loss) to cash receipts (payments)</t>
  </si>
  <si>
    <t>Tax expense (income)</t>
  </si>
  <si>
    <t xml:space="preserve">Depreciation and amortisation </t>
  </si>
  <si>
    <t>Amortisation of rubber plantation development costs</t>
  </si>
  <si>
    <t>Amortisation of land possesory rights</t>
  </si>
  <si>
    <t>Impairment loss recognised in profit or loss</t>
  </si>
  <si>
    <t xml:space="preserve">Gain on fair value adjustment </t>
  </si>
  <si>
    <t>Gain on disposal of property, plant and equipment</t>
  </si>
  <si>
    <t>Loss on written-off of property, plant and equipment</t>
  </si>
  <si>
    <t>Impairment losses on property, plant and equipment</t>
  </si>
  <si>
    <t>Loss on written-off of rubber plantation development costs</t>
  </si>
  <si>
    <t xml:space="preserve">Share of (profit) loss of associates accounted for using </t>
  </si>
  <si>
    <t xml:space="preserve">   equity method, net of tax</t>
  </si>
  <si>
    <t>Loss on written-off of tax</t>
  </si>
  <si>
    <t>Provision for employee benefits</t>
  </si>
  <si>
    <t>Dividends received</t>
  </si>
  <si>
    <t>Interest income</t>
  </si>
  <si>
    <t>Changes in operating assets and liabilities</t>
  </si>
  <si>
    <t>Trade and other current receivables</t>
  </si>
  <si>
    <t>Trade and other current payables</t>
  </si>
  <si>
    <t>Taxes received</t>
  </si>
  <si>
    <t>Taxes paid</t>
  </si>
  <si>
    <t>Thai Rubber Latex Group Public Company Limited and its Subsidiaries</t>
  </si>
  <si>
    <t>Cash flows from investing activities</t>
  </si>
  <si>
    <t>Acquisition of interest in subsidiary</t>
  </si>
  <si>
    <t>Increase in restricted deposit at financial institution</t>
  </si>
  <si>
    <t>Acquisition of investment property</t>
  </si>
  <si>
    <t xml:space="preserve">Acquisition of property, plant and equipment </t>
  </si>
  <si>
    <t>Acquisition of other intangible assets</t>
  </si>
  <si>
    <t xml:space="preserve">Proceeds from disposal of property, plant and equipment </t>
  </si>
  <si>
    <t>Increase in rubber plantation development costs</t>
  </si>
  <si>
    <t>Interest received</t>
  </si>
  <si>
    <t>Net cash used in investing activities</t>
  </si>
  <si>
    <t>Cash flows from financing activities</t>
  </si>
  <si>
    <t xml:space="preserve">   from financial institutions </t>
  </si>
  <si>
    <r>
      <t>Payment of lease liabilities</t>
    </r>
    <r>
      <rPr>
        <i/>
        <sz val="11"/>
        <rFont val="Times New Roman"/>
        <family val="1"/>
      </rPr>
      <t xml:space="preserve"> </t>
    </r>
  </si>
  <si>
    <t>Repayment of long-term borrowings from financial institution</t>
  </si>
  <si>
    <t>Proceed from sales and leaseback</t>
  </si>
  <si>
    <t>Proceed from long-term loans from financial institution</t>
  </si>
  <si>
    <t>Proceeds from issue share in indirect subsidiary</t>
  </si>
  <si>
    <t>Dividends paid to owner of the Company</t>
  </si>
  <si>
    <t>Dividends paid to non-controlling interests</t>
  </si>
  <si>
    <t>Interest paid</t>
  </si>
  <si>
    <t>Other finance costs paid</t>
  </si>
  <si>
    <t xml:space="preserve">   before effect of exchange rates</t>
  </si>
  <si>
    <t>Effect of exchange rate changes on cash and cash equivalents</t>
  </si>
  <si>
    <t>Cash and cash equivalents at 1 January</t>
  </si>
  <si>
    <t>Cash and cash equivalents at 31 December</t>
  </si>
  <si>
    <t>Supplemental disclosures of cash flow information</t>
  </si>
  <si>
    <t>Non-cash transactions</t>
  </si>
  <si>
    <t xml:space="preserve">   Decrease assets acquired under lease liabilities from contract termination</t>
  </si>
  <si>
    <t xml:space="preserve">  Purchase of property, plant and equipment during the period</t>
  </si>
  <si>
    <t xml:space="preserve">      information as follow</t>
  </si>
  <si>
    <t xml:space="preserve">   Total purchase of property, plant and equipment during the period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</si>
  <si>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</si>
  <si>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t xml:space="preserve">      previously purchased</t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</si>
  <si>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</si>
  <si>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</si>
  <si>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r>
      <rPr>
        <sz val="12"/>
        <color rgb="FF000000"/>
        <rFont val="Times New Roman"/>
        <family val="1"/>
      </rPr>
      <t xml:space="preserve">   </t>
    </r>
    <r>
      <rPr>
        <i/>
        <sz val="12"/>
        <color rgb="FF000000"/>
        <rFont val="Times New Roman"/>
        <family val="1"/>
      </rPr>
      <t xml:space="preserve">Less: </t>
    </r>
    <r>
      <rPr>
        <sz val="12"/>
        <color rgb="FF000000"/>
        <rFont val="Times New Roman"/>
        <family val="1"/>
      </rPr>
      <t>acquisition of advance for property, plant and equipment purchase</t>
    </r>
  </si>
  <si>
    <t xml:space="preserve">   Purchase of property, plant and equipment paid by cash</t>
  </si>
  <si>
    <t>Total items that will not be reclassified subsequently to profit or loss</t>
  </si>
  <si>
    <t>Long-term borrowings from financial institutions</t>
  </si>
  <si>
    <t>Net cash from (used in) operating activities</t>
  </si>
  <si>
    <t xml:space="preserve">   Transfer land and building to investment property</t>
  </si>
  <si>
    <t xml:space="preserve">   Reclassify in banks overdraft and short-term borrowings from financial </t>
  </si>
  <si>
    <t xml:space="preserve">      institution to long-term debt</t>
  </si>
  <si>
    <t>Net cash generated from (used in) operating activities</t>
  </si>
  <si>
    <t>9, 15</t>
  </si>
  <si>
    <t>11, 15</t>
  </si>
  <si>
    <t>12, 15</t>
  </si>
  <si>
    <t xml:space="preserve">Basic earnings (loss) per share </t>
  </si>
  <si>
    <r>
      <t xml:space="preserve">Basic earnings (loss) per share </t>
    </r>
    <r>
      <rPr>
        <i/>
        <sz val="11"/>
        <rFont val="Times New Roman"/>
        <family val="1"/>
      </rPr>
      <t xml:space="preserve">(in Baht)  </t>
    </r>
  </si>
  <si>
    <t>2024</t>
  </si>
  <si>
    <t>For the year ended 31 December 2024</t>
  </si>
  <si>
    <t>Balance at 1 January 2024</t>
  </si>
  <si>
    <t>Balance as at 31 December 2024</t>
  </si>
  <si>
    <t>Balance at 31 December 2024</t>
  </si>
  <si>
    <t>Gain on exchange rate</t>
  </si>
  <si>
    <t>Loss on exchange rate</t>
  </si>
  <si>
    <t>Gain (loss) on derivatives</t>
  </si>
  <si>
    <t>Unrealised (gain) loss on derivatives</t>
  </si>
  <si>
    <t>Proceed from exercising rights of options to purchase common shares</t>
  </si>
  <si>
    <t>Increase in short-term loans to related party</t>
  </si>
  <si>
    <t>Long-term loans to subsidiary</t>
  </si>
  <si>
    <t>(Increase) decrease in short-term loans to other party</t>
  </si>
  <si>
    <t>Increase in bank overdrafts and short-term borrowings</t>
  </si>
  <si>
    <t>Unrealised gain on foreign exchange</t>
  </si>
  <si>
    <t>13, 28</t>
  </si>
  <si>
    <t>Loss from impairment on asset</t>
  </si>
  <si>
    <t>4, 30</t>
  </si>
  <si>
    <t xml:space="preserve">Intangible assets </t>
  </si>
  <si>
    <t>Increase in long-term loan to related party</t>
  </si>
  <si>
    <t>Net cash from financing activities</t>
  </si>
  <si>
    <t>Net decrease in cash and cash equivalents,</t>
  </si>
  <si>
    <t>Net decrease in cash and cash equivalents</t>
  </si>
  <si>
    <t xml:space="preserve">    Contributions by owners </t>
  </si>
  <si>
    <t xml:space="preserve">    Loss</t>
  </si>
  <si>
    <t>Comprehensive income (expense) for the year</t>
  </si>
  <si>
    <t xml:space="preserve">    Share options exercised</t>
  </si>
  <si>
    <t xml:space="preserve"> Total distributions to owners </t>
  </si>
  <si>
    <t xml:space="preserve">    Total contributions by owners </t>
  </si>
  <si>
    <t xml:space="preserve">    Distributions to owners </t>
  </si>
  <si>
    <t xml:space="preserve">    Total distributions to owners </t>
  </si>
  <si>
    <t>Gain on revaluation of assets</t>
  </si>
  <si>
    <t xml:space="preserve">    Other comprehensive income (expense)</t>
  </si>
  <si>
    <t xml:space="preserve">    Contributions by owners</t>
  </si>
  <si>
    <t>Items that will not be reclassified subsequently to profit or loss</t>
  </si>
  <si>
    <t xml:space="preserve">Impairment loss on land possessory rights </t>
  </si>
  <si>
    <t>Non-current provision for employee benefits paid</t>
  </si>
  <si>
    <t>Short-term loans to subsidiary</t>
  </si>
  <si>
    <t>Non-current provision for employee benefits</t>
  </si>
  <si>
    <t>Differences on changes in ownership interests</t>
  </si>
  <si>
    <t xml:space="preserve">    in subsidiaries</t>
  </si>
  <si>
    <t>Retained earnings (Deficit)</t>
  </si>
  <si>
    <t xml:space="preserve">Differences on </t>
  </si>
  <si>
    <t>ownership</t>
  </si>
  <si>
    <t xml:space="preserve">    Distribution of non-controlling interests without a change in control</t>
  </si>
  <si>
    <t xml:space="preserve">    Acquisition of ownership interests in subsidiaries without a change in control</t>
  </si>
  <si>
    <t>Loss on write-off of inventories</t>
  </si>
  <si>
    <t>Reversal of loss on inventory devaluation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</si>
</sst>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0.00_);\(0.00\)"/>
    <numFmt numFmtId="170" formatCode="_(* #,##0.00_);_(* \(#,##0.00\);_(* &quot;-&quot;_);_(@_)"/>
    <numFmt numFmtId="171" formatCode="_(* #,##0.0000_);_(* \(#,##0.0000\);_(* &quot;-&quot;_);_(@_)"/>
    <numFmt numFmtId="172" formatCode="_(* #,##0_);_(* \(#,##0\);_(* &quot;-&quot;???_);_(@_)"/>
    <numFmt numFmtId="173" formatCode="_-* #,##0.00000;[Red]\(#,##0.00000\);_-* &quot;-&quot;_-;_-@_-"/>
  </numFmts>
  <fonts count="26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b/>
      <sz val="11"/>
      <color indexed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5"/>
      <name val="Angsana New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0" fontId="11" fillId="0" borderId="0"/>
  </cellStyleXfs>
  <cellXfs count="215">
    <xf numFmtId="0" fontId="0" fillId="0" borderId="0" xfId="0"/>
    <xf numFmtId="41" fontId="5" fillId="0" borderId="0" xfId="1" applyNumberFormat="1" applyFont="1" applyFill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0" fontId="0" fillId="0" borderId="0" xfId="1" applyNumberFormat="1" applyFont="1" applyFill="1" applyAlignment="1">
      <alignment horizontal="left" vertical="center"/>
    </xf>
    <xf numFmtId="41" fontId="0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vertical="center"/>
    </xf>
    <xf numFmtId="41" fontId="0" fillId="0" borderId="4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41" fontId="5" fillId="0" borderId="3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41" fontId="0" fillId="0" borderId="0" xfId="6" applyNumberFormat="1" applyFont="1" applyFill="1" applyAlignment="1">
      <alignment horizontal="right" vertical="center"/>
    </xf>
    <xf numFmtId="41" fontId="0" fillId="0" borderId="0" xfId="6" applyNumberFormat="1" applyFont="1" applyFill="1" applyAlignment="1">
      <alignment horizontal="center" vertical="center"/>
    </xf>
    <xf numFmtId="41" fontId="0" fillId="0" borderId="0" xfId="2" applyFont="1" applyFill="1" applyAlignment="1"/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/>
    <xf numFmtId="166" fontId="0" fillId="0" borderId="0" xfId="1" applyNumberFormat="1" applyFont="1" applyFill="1" applyAlignment="1"/>
    <xf numFmtId="166" fontId="5" fillId="0" borderId="0" xfId="1" applyNumberFormat="1" applyFont="1" applyFill="1" applyAlignment="1">
      <alignment vertical="center"/>
    </xf>
    <xf numFmtId="41" fontId="0" fillId="0" borderId="4" xfId="1" applyNumberFormat="1" applyFont="1" applyFill="1" applyBorder="1" applyAlignment="1"/>
    <xf numFmtId="41" fontId="0" fillId="0" borderId="0" xfId="1" applyNumberFormat="1" applyFont="1" applyFill="1" applyBorder="1" applyAlignment="1"/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left" vertical="center"/>
    </xf>
    <xf numFmtId="41" fontId="17" fillId="0" borderId="0" xfId="1" applyNumberFormat="1" applyFont="1" applyFill="1" applyBorder="1" applyAlignment="1">
      <alignment vertical="center"/>
    </xf>
    <xf numFmtId="41" fontId="17" fillId="0" borderId="0" xfId="1" applyNumberFormat="1" applyFont="1" applyFill="1" applyBorder="1" applyAlignment="1">
      <alignment horizontal="right" vertical="center"/>
    </xf>
    <xf numFmtId="165" fontId="10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166" fontId="0" fillId="0" borderId="0" xfId="1" applyNumberFormat="1" applyFont="1" applyFill="1"/>
    <xf numFmtId="41" fontId="4" fillId="0" borderId="0" xfId="1" applyNumberFormat="1" applyFont="1" applyFill="1" applyAlignment="1">
      <alignment horizontal="right" vertical="center"/>
    </xf>
    <xf numFmtId="41" fontId="5" fillId="0" borderId="3" xfId="5" applyNumberFormat="1" applyFont="1" applyFill="1" applyBorder="1" applyAlignment="1">
      <alignment horizontal="right" vertical="center"/>
    </xf>
    <xf numFmtId="41" fontId="0" fillId="0" borderId="0" xfId="5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right" vertical="center"/>
    </xf>
    <xf numFmtId="41" fontId="5" fillId="0" borderId="0" xfId="5" applyNumberFormat="1" applyFont="1" applyFill="1" applyBorder="1" applyAlignment="1">
      <alignment horizontal="right" vertical="center"/>
    </xf>
    <xf numFmtId="41" fontId="4" fillId="0" borderId="0" xfId="6" applyNumberFormat="1" applyFont="1" applyFill="1" applyAlignment="1">
      <alignment horizontal="right" vertical="center"/>
    </xf>
    <xf numFmtId="41" fontId="4" fillId="0" borderId="0" xfId="1" applyNumberFormat="1" applyFont="1" applyFill="1" applyAlignment="1"/>
    <xf numFmtId="41" fontId="4" fillId="0" borderId="0" xfId="1" applyNumberFormat="1" applyFont="1" applyFill="1" applyAlignment="1">
      <alignment horizontal="center" vertical="center"/>
    </xf>
    <xf numFmtId="41" fontId="18" fillId="0" borderId="0" xfId="5" applyNumberFormat="1" applyFont="1" applyFill="1" applyBorder="1" applyAlignment="1">
      <alignment horizontal="right" vertical="center"/>
    </xf>
    <xf numFmtId="41" fontId="18" fillId="0" borderId="0" xfId="5" applyNumberFormat="1" applyFont="1" applyFill="1" applyBorder="1" applyAlignment="1">
      <alignment vertical="center"/>
    </xf>
    <xf numFmtId="41" fontId="11" fillId="0" borderId="0" xfId="5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horizontal="center" vertical="center"/>
    </xf>
    <xf numFmtId="9" fontId="0" fillId="0" borderId="0" xfId="37" applyFont="1" applyFill="1" applyAlignment="1"/>
    <xf numFmtId="43" fontId="0" fillId="0" borderId="0" xfId="1" applyFont="1" applyFill="1"/>
    <xf numFmtId="43" fontId="0" fillId="0" borderId="0" xfId="1" applyFont="1" applyFill="1" applyAlignment="1">
      <alignment vertical="center"/>
    </xf>
    <xf numFmtId="41" fontId="4" fillId="0" borderId="0" xfId="2" applyFont="1" applyFill="1" applyAlignment="1"/>
    <xf numFmtId="10" fontId="0" fillId="0" borderId="0" xfId="37" applyNumberFormat="1" applyFont="1" applyFill="1" applyAlignment="1"/>
    <xf numFmtId="41" fontId="4" fillId="0" borderId="2" xfId="39" applyNumberFormat="1" applyFont="1" applyFill="1" applyBorder="1" applyAlignment="1" applyProtection="1">
      <alignment horizontal="right"/>
      <protection locked="0"/>
    </xf>
    <xf numFmtId="41" fontId="4" fillId="0" borderId="0" xfId="39" applyNumberFormat="1" applyFont="1" applyFill="1" applyAlignment="1" applyProtection="1">
      <alignment horizontal="right"/>
      <protection locked="0"/>
    </xf>
    <xf numFmtId="41" fontId="4" fillId="0" borderId="0" xfId="39" applyNumberFormat="1" applyFont="1" applyFill="1" applyAlignment="1" applyProtection="1">
      <protection locked="0"/>
    </xf>
    <xf numFmtId="41" fontId="5" fillId="0" borderId="0" xfId="1" applyNumberFormat="1" applyFont="1" applyFill="1" applyBorder="1" applyAlignment="1"/>
    <xf numFmtId="43" fontId="11" fillId="0" borderId="0" xfId="39" applyFont="1" applyFill="1" applyAlignment="1">
      <alignment vertical="center"/>
    </xf>
    <xf numFmtId="43" fontId="11" fillId="0" borderId="0" xfId="39" applyFont="1" applyFill="1" applyBorder="1" applyAlignment="1">
      <alignment vertical="center"/>
    </xf>
    <xf numFmtId="41" fontId="5" fillId="0" borderId="4" xfId="1" applyNumberFormat="1" applyFont="1" applyFill="1" applyBorder="1" applyAlignment="1"/>
    <xf numFmtId="41" fontId="0" fillId="0" borderId="0" xfId="4" applyNumberFormat="1" applyFont="1" applyFill="1" applyAlignment="1">
      <alignment horizontal="right" vertical="center"/>
    </xf>
    <xf numFmtId="41" fontId="11" fillId="0" borderId="0" xfId="39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5" applyNumberFormat="1" applyFont="1" applyFill="1" applyBorder="1" applyAlignment="1">
      <alignment horizontal="center" vertical="center"/>
    </xf>
    <xf numFmtId="41" fontId="4" fillId="0" borderId="0" xfId="5" applyNumberFormat="1" applyFont="1" applyFill="1" applyAlignment="1">
      <alignment horizontal="center" vertical="center"/>
    </xf>
    <xf numFmtId="41" fontId="4" fillId="0" borderId="0" xfId="5" applyNumberFormat="1" applyFont="1" applyFill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4" fillId="0" borderId="4" xfId="1" applyNumberFormat="1" applyFont="1" applyFill="1" applyBorder="1" applyAlignment="1"/>
    <xf numFmtId="41" fontId="4" fillId="0" borderId="0" xfId="1" applyNumberFormat="1" applyFont="1" applyFill="1" applyBorder="1" applyAlignment="1"/>
    <xf numFmtId="0" fontId="13" fillId="0" borderId="0" xfId="0" applyFont="1" applyFill="1" applyAlignment="1">
      <alignment horizontal="left" vertical="center"/>
    </xf>
    <xf numFmtId="41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 wrapText="1"/>
    </xf>
    <xf numFmtId="41" fontId="13" fillId="0" borderId="0" xfId="36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5" fontId="0" fillId="0" borderId="0" xfId="0" applyNumberForma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65" fontId="5" fillId="0" borderId="0" xfId="0" applyNumberFormat="1" applyFont="1" applyFill="1" applyAlignment="1">
      <alignment horizontal="left" vertical="center"/>
    </xf>
    <xf numFmtId="165" fontId="9" fillId="0" borderId="0" xfId="0" applyNumberFormat="1" applyFont="1" applyFill="1" applyAlignment="1">
      <alignment horizontal="left" vertical="center"/>
    </xf>
    <xf numFmtId="165" fontId="0" fillId="0" borderId="0" xfId="0" applyNumberForma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3" fillId="0" borderId="0" xfId="36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 wrapText="1"/>
    </xf>
    <xf numFmtId="41" fontId="6" fillId="0" borderId="0" xfId="0" applyNumberFormat="1" applyFont="1" applyFill="1" applyAlignment="1">
      <alignment horizontal="left" vertical="center"/>
    </xf>
    <xf numFmtId="41" fontId="17" fillId="0" borderId="0" xfId="0" applyNumberFormat="1" applyFont="1" applyFill="1" applyAlignment="1">
      <alignment horizontal="right" vertical="center"/>
    </xf>
    <xf numFmtId="41" fontId="17" fillId="0" borderId="0" xfId="0" applyNumberFormat="1" applyFont="1" applyFill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41" fontId="0" fillId="0" borderId="0" xfId="0" applyNumberFormat="1" applyFill="1" applyAlignment="1">
      <alignment vertical="center"/>
    </xf>
    <xf numFmtId="41" fontId="0" fillId="0" borderId="0" xfId="0" applyNumberFormat="1" applyFill="1" applyAlignment="1">
      <alignment horizontal="right" vertical="center"/>
    </xf>
    <xf numFmtId="49" fontId="0" fillId="0" borderId="0" xfId="0" applyNumberFormat="1" applyFill="1" applyAlignment="1">
      <alignment horizontal="center"/>
    </xf>
    <xf numFmtId="49" fontId="0" fillId="0" borderId="0" xfId="0" quotePrefix="1" applyNumberFormat="1" applyFill="1" applyAlignment="1">
      <alignment horizontal="center" vertical="center"/>
    </xf>
    <xf numFmtId="0" fontId="0" fillId="0" borderId="0" xfId="0" applyFill="1"/>
    <xf numFmtId="41" fontId="5" fillId="0" borderId="3" xfId="0" applyNumberFormat="1" applyFont="1" applyFill="1" applyBorder="1"/>
    <xf numFmtId="41" fontId="5" fillId="0" borderId="0" xfId="0" applyNumberFormat="1" applyFont="1" applyFill="1"/>
    <xf numFmtId="41" fontId="5" fillId="0" borderId="5" xfId="0" applyNumberFormat="1" applyFont="1" applyFill="1" applyBorder="1"/>
    <xf numFmtId="41" fontId="0" fillId="0" borderId="0" xfId="0" applyNumberFormat="1" applyFill="1"/>
    <xf numFmtId="41" fontId="5" fillId="0" borderId="0" xfId="0" applyNumberFormat="1" applyFont="1" applyFill="1" applyAlignment="1">
      <alignment vertical="center"/>
    </xf>
    <xf numFmtId="41" fontId="5" fillId="0" borderId="4" xfId="0" applyNumberFormat="1" applyFont="1" applyFill="1" applyBorder="1"/>
    <xf numFmtId="41" fontId="5" fillId="0" borderId="1" xfId="0" applyNumberFormat="1" applyFont="1" applyFill="1" applyBorder="1"/>
    <xf numFmtId="41" fontId="0" fillId="0" borderId="4" xfId="0" applyNumberFormat="1" applyFill="1" applyBorder="1"/>
    <xf numFmtId="3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169" fontId="0" fillId="0" borderId="2" xfId="0" applyNumberFormat="1" applyFill="1" applyBorder="1"/>
    <xf numFmtId="2" fontId="0" fillId="0" borderId="0" xfId="0" applyNumberFormat="1" applyFill="1"/>
    <xf numFmtId="0" fontId="5" fillId="0" borderId="0" xfId="0" applyFont="1" applyFill="1"/>
    <xf numFmtId="37" fontId="5" fillId="0" borderId="0" xfId="0" applyNumberFormat="1" applyFont="1" applyFill="1"/>
    <xf numFmtId="165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16" fillId="0" borderId="0" xfId="0" applyNumberFormat="1" applyFont="1" applyFill="1" applyAlignment="1">
      <alignment horizontal="center" vertical="center"/>
    </xf>
    <xf numFmtId="165" fontId="17" fillId="0" borderId="0" xfId="0" applyNumberFormat="1" applyFont="1" applyFill="1" applyAlignment="1">
      <alignment horizontal="left" vertical="center"/>
    </xf>
    <xf numFmtId="41" fontId="17" fillId="0" borderId="0" xfId="0" applyNumberFormat="1" applyFont="1" applyFill="1" applyAlignment="1">
      <alignment vertical="center"/>
    </xf>
    <xf numFmtId="165" fontId="7" fillId="0" borderId="0" xfId="0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" vertical="center"/>
    </xf>
    <xf numFmtId="49" fontId="0" fillId="0" borderId="0" xfId="0" quotePrefix="1" applyNumberFormat="1" applyFill="1" applyAlignment="1">
      <alignment horizontal="center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41" fontId="0" fillId="0" borderId="0" xfId="0" applyNumberFormat="1" applyFill="1" applyAlignment="1">
      <alignment horizontal="right"/>
    </xf>
    <xf numFmtId="41" fontId="5" fillId="0" borderId="2" xfId="0" applyNumberFormat="1" applyFont="1" applyFill="1" applyBorder="1"/>
    <xf numFmtId="0" fontId="9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170" fontId="0" fillId="0" borderId="0" xfId="0" applyNumberFormat="1" applyFill="1" applyAlignment="1">
      <alignment vertical="center"/>
    </xf>
    <xf numFmtId="171" fontId="0" fillId="0" borderId="0" xfId="0" applyNumberFormat="1" applyFill="1" applyAlignment="1">
      <alignment vertical="center"/>
    </xf>
    <xf numFmtId="171" fontId="0" fillId="0" borderId="0" xfId="0" applyNumberFormat="1" applyFill="1" applyAlignment="1">
      <alignment horizontal="right" vertical="center"/>
    </xf>
    <xf numFmtId="41" fontId="0" fillId="0" borderId="0" xfId="0" applyNumberFormat="1" applyFont="1" applyFill="1"/>
    <xf numFmtId="41" fontId="0" fillId="0" borderId="5" xfId="0" applyNumberFormat="1" applyFont="1" applyFill="1" applyBorder="1"/>
    <xf numFmtId="41" fontId="5" fillId="0" borderId="0" xfId="1" applyNumberFormat="1" applyFont="1" applyFill="1" applyAlignment="1"/>
    <xf numFmtId="41" fontId="5" fillId="0" borderId="0" xfId="1" applyNumberFormat="1" applyFont="1" applyFill="1" applyAlignment="1">
      <alignment horizontal="center" vertical="center"/>
    </xf>
    <xf numFmtId="41" fontId="5" fillId="0" borderId="0" xfId="5" applyNumberFormat="1" applyFont="1" applyFill="1" applyBorder="1" applyAlignment="1">
      <alignment horizontal="center" vertical="center"/>
    </xf>
    <xf numFmtId="41" fontId="4" fillId="0" borderId="0" xfId="5" applyNumberFormat="1" applyFont="1" applyFill="1" applyBorder="1" applyAlignment="1">
      <alignment vertical="center"/>
    </xf>
    <xf numFmtId="41" fontId="0" fillId="0" borderId="0" xfId="0" applyNumberFormat="1" applyFont="1" applyFill="1" applyAlignment="1">
      <alignment horizontal="right"/>
    </xf>
    <xf numFmtId="166" fontId="4" fillId="0" borderId="0" xfId="1" applyNumberFormat="1" applyFont="1" applyFill="1" applyBorder="1" applyAlignment="1">
      <alignment horizontal="right" vertical="center"/>
    </xf>
    <xf numFmtId="166" fontId="5" fillId="0" borderId="3" xfId="1" applyNumberFormat="1" applyFont="1" applyFill="1" applyBorder="1" applyAlignment="1">
      <alignment horizontal="right" vertical="center"/>
    </xf>
    <xf numFmtId="41" fontId="5" fillId="0" borderId="0" xfId="5" applyNumberFormat="1" applyFont="1" applyFill="1" applyBorder="1" applyAlignment="1">
      <alignment vertical="center"/>
    </xf>
    <xf numFmtId="166" fontId="4" fillId="0" borderId="0" xfId="1" applyNumberFormat="1" applyFont="1" applyFill="1" applyAlignment="1">
      <alignment horizontal="center" vertical="center"/>
    </xf>
    <xf numFmtId="166" fontId="5" fillId="0" borderId="3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Alignment="1">
      <alignment vertical="center"/>
    </xf>
    <xf numFmtId="41" fontId="4" fillId="0" borderId="4" xfId="1" applyNumberFormat="1" applyFont="1" applyFill="1" applyBorder="1" applyAlignment="1">
      <alignment vertical="center"/>
    </xf>
    <xf numFmtId="41" fontId="4" fillId="0" borderId="5" xfId="1" applyNumberFormat="1" applyFont="1" applyFill="1" applyBorder="1" applyAlignment="1">
      <alignment horizontal="center" vertical="center"/>
    </xf>
    <xf numFmtId="172" fontId="0" fillId="0" borderId="0" xfId="0" applyNumberFormat="1" applyFill="1"/>
    <xf numFmtId="172" fontId="0" fillId="0" borderId="4" xfId="0" applyNumberFormat="1" applyFill="1" applyBorder="1"/>
    <xf numFmtId="41" fontId="5" fillId="0" borderId="0" xfId="1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0" fillId="0" borderId="0" xfId="0" quotePrefix="1" applyNumberFormat="1" applyFill="1" applyAlignment="1">
      <alignment horizontal="center" vertical="center"/>
    </xf>
    <xf numFmtId="41" fontId="0" fillId="0" borderId="0" xfId="0" applyNumberFormat="1" applyFill="1" applyAlignment="1">
      <alignment horizontal="center" vertical="center"/>
    </xf>
    <xf numFmtId="165" fontId="17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vertical="center"/>
    </xf>
    <xf numFmtId="0" fontId="14" fillId="0" borderId="0" xfId="0" applyFont="1" applyFill="1"/>
    <xf numFmtId="41" fontId="6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166" fontId="0" fillId="0" borderId="0" xfId="0" applyNumberForma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 applyAlignment="1">
      <alignment horizontal="center" vertical="center"/>
    </xf>
    <xf numFmtId="0" fontId="21" fillId="0" borderId="0" xfId="40" applyFont="1" applyFill="1" applyAlignment="1">
      <alignment horizontal="left"/>
    </xf>
    <xf numFmtId="165" fontId="22" fillId="0" borderId="0" xfId="41" applyNumberFormat="1" applyFont="1" applyFill="1" applyAlignment="1">
      <alignment horizontal="left" vertical="center"/>
    </xf>
    <xf numFmtId="0" fontId="25" fillId="0" borderId="0" xfId="0" applyFont="1" applyFill="1"/>
    <xf numFmtId="172" fontId="0" fillId="0" borderId="4" xfId="0" applyNumberFormat="1" applyFont="1" applyFill="1" applyBorder="1"/>
    <xf numFmtId="49" fontId="8" fillId="0" borderId="0" xfId="0" applyNumberFormat="1" applyFont="1" applyFill="1" applyAlignment="1">
      <alignment horizontal="center"/>
    </xf>
    <xf numFmtId="172" fontId="5" fillId="0" borderId="4" xfId="0" applyNumberFormat="1" applyFont="1" applyFill="1" applyBorder="1"/>
    <xf numFmtId="166" fontId="0" fillId="0" borderId="0" xfId="0" applyNumberFormat="1" applyFill="1" applyAlignment="1">
      <alignment vertical="center"/>
    </xf>
    <xf numFmtId="0" fontId="17" fillId="0" borderId="0" xfId="0" applyFont="1" applyFill="1"/>
    <xf numFmtId="41" fontId="5" fillId="0" borderId="0" xfId="0" applyNumberFormat="1" applyFont="1" applyFill="1" applyAlignment="1">
      <alignment horizontal="right" vertical="center"/>
    </xf>
    <xf numFmtId="41" fontId="5" fillId="0" borderId="0" xfId="0" applyNumberFormat="1" applyFont="1" applyFill="1" applyAlignment="1">
      <alignment horizontal="left" vertical="center"/>
    </xf>
    <xf numFmtId="41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165" fontId="11" fillId="0" borderId="0" xfId="35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19" fillId="0" borderId="0" xfId="0" applyNumberFormat="1" applyFont="1" applyFill="1" applyAlignment="1">
      <alignment horizontal="center" vertical="center"/>
    </xf>
    <xf numFmtId="165" fontId="20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/>
    </xf>
    <xf numFmtId="41" fontId="0" fillId="0" borderId="0" xfId="0" applyNumberFormat="1" applyFill="1" applyAlignment="1">
      <alignment horizontal="center"/>
    </xf>
    <xf numFmtId="41" fontId="0" fillId="0" borderId="4" xfId="0" applyNumberForma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41" fontId="0" fillId="0" borderId="0" xfId="5" applyNumberFormat="1" applyFont="1" applyFill="1" applyAlignment="1">
      <alignment horizontal="right" vertical="center"/>
    </xf>
    <xf numFmtId="167" fontId="0" fillId="0" borderId="0" xfId="0" applyNumberFormat="1" applyFill="1" applyAlignment="1">
      <alignment vertical="center"/>
    </xf>
    <xf numFmtId="0" fontId="11" fillId="0" borderId="0" xfId="0" applyFont="1" applyFill="1" applyAlignment="1">
      <alignment vertical="center"/>
    </xf>
    <xf numFmtId="41" fontId="11" fillId="0" borderId="0" xfId="0" applyNumberFormat="1" applyFont="1" applyFill="1" applyAlignment="1">
      <alignment vertical="center"/>
    </xf>
    <xf numFmtId="172" fontId="0" fillId="0" borderId="0" xfId="0" applyNumberFormat="1" applyFill="1" applyAlignment="1">
      <alignment vertical="center"/>
    </xf>
    <xf numFmtId="41" fontId="0" fillId="0" borderId="0" xfId="0" applyNumberFormat="1" applyFont="1" applyFill="1" applyAlignment="1">
      <alignment horizontal="right" vertical="center"/>
    </xf>
    <xf numFmtId="41" fontId="5" fillId="0" borderId="3" xfId="0" applyNumberFormat="1" applyFont="1" applyFill="1" applyBorder="1" applyAlignment="1">
      <alignment vertical="center"/>
    </xf>
    <xf numFmtId="41" fontId="0" fillId="0" borderId="0" xfId="0" applyNumberFormat="1" applyFont="1" applyFill="1" applyAlignment="1">
      <alignment vertical="center"/>
    </xf>
    <xf numFmtId="41" fontId="0" fillId="0" borderId="4" xfId="0" applyNumberFormat="1" applyFont="1" applyFill="1" applyBorder="1" applyAlignment="1">
      <alignment vertical="center"/>
    </xf>
    <xf numFmtId="172" fontId="0" fillId="0" borderId="4" xfId="0" applyNumberFormat="1" applyFill="1" applyBorder="1" applyAlignment="1">
      <alignment vertical="center"/>
    </xf>
    <xf numFmtId="41" fontId="5" fillId="0" borderId="2" xfId="0" applyNumberFormat="1" applyFont="1" applyFill="1" applyBorder="1" applyAlignment="1">
      <alignment vertical="center"/>
    </xf>
    <xf numFmtId="173" fontId="5" fillId="0" borderId="0" xfId="0" applyNumberFormat="1" applyFont="1" applyFill="1" applyAlignment="1">
      <alignment vertical="center"/>
    </xf>
    <xf numFmtId="167" fontId="13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horizontal="right"/>
    </xf>
    <xf numFmtId="167" fontId="13" fillId="0" borderId="0" xfId="0" applyNumberFormat="1" applyFont="1" applyFill="1"/>
    <xf numFmtId="41" fontId="13" fillId="0" borderId="0" xfId="0" applyNumberFormat="1" applyFont="1" applyFill="1" applyAlignment="1">
      <alignment horizontal="lef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36" applyNumberFormat="1" applyFont="1" applyFill="1" applyAlignment="1">
      <alignment horizontal="right" vertical="center"/>
    </xf>
    <xf numFmtId="41" fontId="13" fillId="0" borderId="0" xfId="36" applyNumberFormat="1" applyFont="1" applyFill="1" applyAlignment="1">
      <alignment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0" fillId="0" borderId="0" xfId="0" quotePrefix="1" applyNumberFormat="1" applyFill="1" applyAlignment="1">
      <alignment horizontal="center" vertical="center"/>
    </xf>
    <xf numFmtId="41" fontId="0" fillId="0" borderId="0" xfId="0" applyNumberFormat="1" applyFill="1" applyAlignment="1">
      <alignment horizontal="center" vertical="center"/>
    </xf>
    <xf numFmtId="41" fontId="0" fillId="0" borderId="4" xfId="0" applyNumberForma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/>
    </xf>
    <xf numFmtId="41" fontId="0" fillId="0" borderId="0" xfId="0" applyNumberFormat="1" applyFill="1" applyAlignment="1">
      <alignment horizontal="center"/>
    </xf>
    <xf numFmtId="41" fontId="0" fillId="0" borderId="4" xfId="0" applyNumberFormat="1" applyFill="1" applyBorder="1" applyAlignment="1">
      <alignment horizontal="center"/>
    </xf>
  </cellXfs>
  <cellStyles count="42">
    <cellStyle name="Comma" xfId="1" builtinId="3"/>
    <cellStyle name="Comma [0]" xfId="2" builtinId="6"/>
    <cellStyle name="Comma 18" xfId="39" xr:uid="{8AB0FA88-3062-4305-9E46-EDCB146F0908}"/>
    <cellStyle name="Comma 2" xfId="3" xr:uid="{00000000-0005-0000-0000-000002000000}"/>
    <cellStyle name="Comma 2 2" xfId="4" xr:uid="{00000000-0005-0000-0000-000003000000}"/>
    <cellStyle name="Comma 3" xfId="5" xr:uid="{00000000-0005-0000-0000-000004000000}"/>
    <cellStyle name="Comma 4" xfId="6" xr:uid="{00000000-0005-0000-0000-000005000000}"/>
    <cellStyle name="Normal" xfId="0" builtinId="0"/>
    <cellStyle name="Normal - Style1" xfId="7" xr:uid="{00000000-0005-0000-0000-000007000000}"/>
    <cellStyle name="Normal 10" xfId="8" xr:uid="{00000000-0005-0000-0000-000008000000}"/>
    <cellStyle name="Normal 11" xfId="9" xr:uid="{00000000-0005-0000-0000-000009000000}"/>
    <cellStyle name="Normal 12" xfId="10" xr:uid="{00000000-0005-0000-0000-00000A000000}"/>
    <cellStyle name="Normal 13" xfId="11" xr:uid="{00000000-0005-0000-0000-00000B000000}"/>
    <cellStyle name="Normal 14" xfId="12" xr:uid="{00000000-0005-0000-0000-00000C000000}"/>
    <cellStyle name="Normal 15" xfId="13" xr:uid="{00000000-0005-0000-0000-00000D000000}"/>
    <cellStyle name="Normal 16" xfId="14" xr:uid="{00000000-0005-0000-0000-00000E000000}"/>
    <cellStyle name="Normal 17" xfId="15" xr:uid="{00000000-0005-0000-0000-00000F000000}"/>
    <cellStyle name="Normal 18" xfId="16" xr:uid="{00000000-0005-0000-0000-000010000000}"/>
    <cellStyle name="Normal 19" xfId="17" xr:uid="{00000000-0005-0000-0000-000011000000}"/>
    <cellStyle name="Normal 2" xfId="18" xr:uid="{00000000-0005-0000-0000-000012000000}"/>
    <cellStyle name="Normal 2 2 3" xfId="41" xr:uid="{ECD9EA63-F641-4BD7-8A75-1F1661056AA3}"/>
    <cellStyle name="Normal 20" xfId="19" xr:uid="{00000000-0005-0000-0000-000013000000}"/>
    <cellStyle name="Normal 21" xfId="20" xr:uid="{00000000-0005-0000-0000-000014000000}"/>
    <cellStyle name="Normal 22" xfId="21" xr:uid="{00000000-0005-0000-0000-000015000000}"/>
    <cellStyle name="Normal 23" xfId="22" xr:uid="{00000000-0005-0000-0000-000016000000}"/>
    <cellStyle name="Normal 24" xfId="23" xr:uid="{00000000-0005-0000-0000-000017000000}"/>
    <cellStyle name="Normal 25" xfId="24" xr:uid="{00000000-0005-0000-0000-000018000000}"/>
    <cellStyle name="Normal 28" xfId="25" xr:uid="{00000000-0005-0000-0000-000019000000}"/>
    <cellStyle name="Normal 29" xfId="26" xr:uid="{00000000-0005-0000-0000-00001A000000}"/>
    <cellStyle name="Normal 3" xfId="27" xr:uid="{00000000-0005-0000-0000-00001B000000}"/>
    <cellStyle name="Normal 30" xfId="28" xr:uid="{00000000-0005-0000-0000-00001C000000}"/>
    <cellStyle name="Normal 4" xfId="29" xr:uid="{00000000-0005-0000-0000-00001D000000}"/>
    <cellStyle name="Normal 41" xfId="40" xr:uid="{1DBD98F5-8D5B-4945-A5EA-ADF4474C7389}"/>
    <cellStyle name="Normal 5" xfId="30" xr:uid="{00000000-0005-0000-0000-00001E000000}"/>
    <cellStyle name="Normal 6" xfId="31" xr:uid="{00000000-0005-0000-0000-00001F000000}"/>
    <cellStyle name="Normal 7" xfId="32" xr:uid="{00000000-0005-0000-0000-000020000000}"/>
    <cellStyle name="Normal 8" xfId="33" xr:uid="{00000000-0005-0000-0000-000021000000}"/>
    <cellStyle name="Normal 9" xfId="34" xr:uid="{00000000-0005-0000-0000-000022000000}"/>
    <cellStyle name="Normal_Note-Thai_Q1-2002" xfId="35" xr:uid="{00000000-0005-0000-0000-000023000000}"/>
    <cellStyle name="Normal_Sheet1" xfId="36" xr:uid="{00000000-0005-0000-0000-000024000000}"/>
    <cellStyle name="Percent" xfId="37" builtinId="5"/>
    <cellStyle name="Percent 2" xfId="38" xr:uid="{00000000-0005-0000-0000-000026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96"/>
  <sheetViews>
    <sheetView tabSelected="1" view="pageBreakPreview" zoomScaleNormal="55" zoomScaleSheetLayoutView="100" zoomScalePageLayoutView="34" workbookViewId="0">
      <selection activeCell="M90" sqref="M90"/>
    </sheetView>
  </sheetViews>
  <sheetFormatPr defaultColWidth="9.44140625" defaultRowHeight="18.75" customHeight="1"/>
  <cols>
    <col min="1" max="1" width="50.5546875" style="79" customWidth="1"/>
    <col min="2" max="2" width="7.5546875" style="120" customWidth="1"/>
    <col min="3" max="3" width="2.44140625" style="79" customWidth="1"/>
    <col min="4" max="4" width="15.44140625" style="93" customWidth="1"/>
    <col min="5" max="5" width="1.5546875" style="94" customWidth="1"/>
    <col min="6" max="6" width="15.44140625" style="93" customWidth="1"/>
    <col min="7" max="7" width="2" style="93" customWidth="1"/>
    <col min="8" max="8" width="15.44140625" style="94" customWidth="1"/>
    <col min="9" max="9" width="2.44140625" style="94" customWidth="1"/>
    <col min="10" max="10" width="15.44140625" style="94" customWidth="1"/>
    <col min="11" max="11" width="9.44140625" style="84" customWidth="1"/>
    <col min="12" max="12" width="13.5546875" style="84" customWidth="1"/>
    <col min="13" max="13" width="9.44140625" style="84"/>
    <col min="14" max="15" width="13.5546875" style="84" customWidth="1"/>
    <col min="16" max="16384" width="9.44140625" style="84"/>
  </cols>
  <sheetData>
    <row r="1" spans="1:12" s="155" customFormat="1" ht="18.75" customHeight="1">
      <c r="A1" s="113" t="s">
        <v>0</v>
      </c>
      <c r="B1" s="114"/>
      <c r="C1" s="115"/>
      <c r="D1" s="116"/>
      <c r="E1" s="90"/>
      <c r="F1" s="116"/>
      <c r="G1" s="116"/>
      <c r="H1" s="90"/>
      <c r="I1" s="90"/>
      <c r="J1" s="90"/>
    </row>
    <row r="2" spans="1:12" s="156" customFormat="1" ht="18.75" customHeight="1">
      <c r="A2" s="117" t="s">
        <v>1</v>
      </c>
      <c r="B2" s="118"/>
      <c r="C2" s="119"/>
      <c r="D2" s="92"/>
      <c r="E2" s="72"/>
      <c r="F2" s="92"/>
      <c r="G2" s="92"/>
      <c r="H2" s="72"/>
      <c r="I2" s="72"/>
      <c r="J2" s="72"/>
    </row>
    <row r="4" spans="1:12" ht="18.75" customHeight="1">
      <c r="D4" s="208" t="s">
        <v>2</v>
      </c>
      <c r="E4" s="208"/>
      <c r="F4" s="208"/>
      <c r="G4" s="208"/>
      <c r="H4" s="206" t="s">
        <v>3</v>
      </c>
      <c r="I4" s="206"/>
      <c r="J4" s="206"/>
    </row>
    <row r="5" spans="1:12" ht="18.75" customHeight="1">
      <c r="C5" s="82"/>
      <c r="D5" s="208" t="s">
        <v>4</v>
      </c>
      <c r="E5" s="208"/>
      <c r="F5" s="208"/>
      <c r="G5" s="208"/>
      <c r="H5" s="208" t="s">
        <v>4</v>
      </c>
      <c r="I5" s="208"/>
      <c r="J5" s="208"/>
    </row>
    <row r="6" spans="1:12" ht="18.75" customHeight="1">
      <c r="C6" s="82"/>
      <c r="D6" s="209" t="s">
        <v>5</v>
      </c>
      <c r="E6" s="209"/>
      <c r="F6" s="209"/>
      <c r="G6" s="153"/>
      <c r="H6" s="209" t="s">
        <v>5</v>
      </c>
      <c r="I6" s="209"/>
      <c r="J6" s="209"/>
    </row>
    <row r="7" spans="1:12" ht="18.75" customHeight="1">
      <c r="A7" s="82" t="s">
        <v>6</v>
      </c>
      <c r="B7" s="120" t="s">
        <v>7</v>
      </c>
      <c r="C7" s="82"/>
      <c r="D7" s="95" t="s">
        <v>242</v>
      </c>
      <c r="E7" s="96"/>
      <c r="F7" s="95" t="s">
        <v>8</v>
      </c>
      <c r="G7" s="121"/>
      <c r="H7" s="121" t="s">
        <v>242</v>
      </c>
      <c r="I7" s="96"/>
      <c r="J7" s="121" t="s">
        <v>8</v>
      </c>
    </row>
    <row r="8" spans="1:12" ht="18.75" customHeight="1">
      <c r="A8" s="82"/>
      <c r="C8" s="82"/>
      <c r="D8" s="207" t="s">
        <v>9</v>
      </c>
      <c r="E8" s="207"/>
      <c r="F8" s="207"/>
      <c r="G8" s="207"/>
      <c r="H8" s="207"/>
      <c r="I8" s="207"/>
      <c r="J8" s="207"/>
    </row>
    <row r="9" spans="1:12" s="97" customFormat="1" ht="18.75" customHeight="1">
      <c r="A9" s="122" t="s">
        <v>10</v>
      </c>
      <c r="B9" s="123"/>
      <c r="C9" s="123"/>
      <c r="D9" s="101"/>
      <c r="E9" s="101"/>
      <c r="F9" s="101"/>
      <c r="G9" s="101"/>
      <c r="H9" s="101"/>
      <c r="I9" s="101"/>
      <c r="J9" s="101"/>
    </row>
    <row r="10" spans="1:12" s="97" customFormat="1" ht="18.75" customHeight="1">
      <c r="A10" s="124" t="s">
        <v>11</v>
      </c>
      <c r="B10" s="123">
        <v>5</v>
      </c>
      <c r="C10" s="123"/>
      <c r="D10" s="101">
        <v>151510795</v>
      </c>
      <c r="E10" s="101"/>
      <c r="F10" s="101">
        <v>210881168</v>
      </c>
      <c r="G10" s="101"/>
      <c r="H10" s="101">
        <v>27920312</v>
      </c>
      <c r="I10" s="101"/>
      <c r="J10" s="101">
        <v>64417698</v>
      </c>
      <c r="L10" s="101"/>
    </row>
    <row r="11" spans="1:12" s="97" customFormat="1" ht="18.75" customHeight="1">
      <c r="A11" s="124" t="s">
        <v>12</v>
      </c>
      <c r="B11" s="123" t="s">
        <v>13</v>
      </c>
      <c r="C11" s="123"/>
      <c r="D11" s="101">
        <v>1000495947</v>
      </c>
      <c r="E11" s="101"/>
      <c r="F11" s="101">
        <v>793962973</v>
      </c>
      <c r="G11" s="101"/>
      <c r="H11" s="125">
        <v>924398928</v>
      </c>
      <c r="I11" s="101"/>
      <c r="J11" s="125">
        <v>751113717</v>
      </c>
      <c r="L11" s="101"/>
    </row>
    <row r="12" spans="1:12" s="97" customFormat="1" ht="18.75" customHeight="1">
      <c r="A12" s="124" t="s">
        <v>14</v>
      </c>
      <c r="B12" s="123" t="s">
        <v>259</v>
      </c>
      <c r="C12" s="123"/>
      <c r="D12" s="101">
        <v>166070055</v>
      </c>
      <c r="E12" s="101"/>
      <c r="F12" s="101">
        <v>134258742</v>
      </c>
      <c r="G12" s="101"/>
      <c r="H12" s="125">
        <v>87468121</v>
      </c>
      <c r="I12" s="101"/>
      <c r="J12" s="125">
        <v>81283894</v>
      </c>
      <c r="L12" s="101"/>
    </row>
    <row r="13" spans="1:12" s="97" customFormat="1" ht="18.75" customHeight="1">
      <c r="A13" s="124" t="s">
        <v>279</v>
      </c>
      <c r="B13" s="123">
        <v>4</v>
      </c>
      <c r="C13" s="123"/>
      <c r="D13" s="149">
        <v>0</v>
      </c>
      <c r="E13" s="101"/>
      <c r="F13" s="149">
        <v>0</v>
      </c>
      <c r="G13" s="101"/>
      <c r="H13" s="125">
        <v>7629809</v>
      </c>
      <c r="I13" s="101"/>
      <c r="J13" s="149">
        <v>0</v>
      </c>
      <c r="L13" s="101"/>
    </row>
    <row r="14" spans="1:12" s="97" customFormat="1" ht="18.75" customHeight="1">
      <c r="A14" s="124" t="s">
        <v>15</v>
      </c>
      <c r="B14" s="123"/>
      <c r="C14" s="123"/>
      <c r="D14" s="101">
        <v>820000</v>
      </c>
      <c r="E14" s="15"/>
      <c r="F14" s="101">
        <v>6300000</v>
      </c>
      <c r="G14" s="15"/>
      <c r="H14" s="101">
        <v>820000</v>
      </c>
      <c r="I14" s="101"/>
      <c r="J14" s="101">
        <v>6300000</v>
      </c>
      <c r="L14" s="101"/>
    </row>
    <row r="15" spans="1:12" s="97" customFormat="1" ht="18.75" customHeight="1">
      <c r="A15" s="124" t="s">
        <v>16</v>
      </c>
      <c r="B15" s="123">
        <v>7</v>
      </c>
      <c r="C15" s="123"/>
      <c r="D15" s="101">
        <v>1188035681</v>
      </c>
      <c r="E15" s="101"/>
      <c r="F15" s="101">
        <v>1128133146</v>
      </c>
      <c r="G15" s="101"/>
      <c r="H15" s="101">
        <v>893908680</v>
      </c>
      <c r="I15" s="101"/>
      <c r="J15" s="101">
        <v>763069827</v>
      </c>
      <c r="L15" s="101"/>
    </row>
    <row r="16" spans="1:12" s="97" customFormat="1" ht="18.75" customHeight="1">
      <c r="A16" s="124" t="s">
        <v>17</v>
      </c>
      <c r="B16" s="123">
        <v>25</v>
      </c>
      <c r="C16" s="123"/>
      <c r="D16" s="101">
        <v>2947699</v>
      </c>
      <c r="E16" s="101"/>
      <c r="F16" s="101">
        <v>23724778</v>
      </c>
      <c r="G16" s="101"/>
      <c r="H16" s="101">
        <v>866877</v>
      </c>
      <c r="I16" s="101"/>
      <c r="J16" s="101">
        <v>3676687</v>
      </c>
      <c r="L16" s="101"/>
    </row>
    <row r="17" spans="1:12" s="97" customFormat="1" ht="18.75" customHeight="1">
      <c r="A17" s="124" t="s">
        <v>18</v>
      </c>
      <c r="B17" s="123">
        <v>30</v>
      </c>
      <c r="C17" s="123"/>
      <c r="D17" s="101">
        <v>16191348</v>
      </c>
      <c r="E17" s="101"/>
      <c r="F17" s="101">
        <v>17334163</v>
      </c>
      <c r="G17" s="101"/>
      <c r="H17" s="101">
        <v>3060901</v>
      </c>
      <c r="I17" s="101"/>
      <c r="J17" s="101">
        <v>2348007</v>
      </c>
      <c r="L17" s="101"/>
    </row>
    <row r="18" spans="1:12" s="97" customFormat="1" ht="18.75" customHeight="1">
      <c r="A18" s="107" t="s">
        <v>19</v>
      </c>
      <c r="B18" s="123"/>
      <c r="C18" s="123"/>
      <c r="D18" s="98">
        <f>SUM(D10:D17)</f>
        <v>2526071525</v>
      </c>
      <c r="E18" s="99"/>
      <c r="F18" s="98">
        <f>SUM(F10:F17)</f>
        <v>2314594970</v>
      </c>
      <c r="G18" s="99"/>
      <c r="H18" s="98">
        <f>SUM(H10:H17)</f>
        <v>1946073628</v>
      </c>
      <c r="I18" s="99"/>
      <c r="J18" s="98">
        <f>SUM(J10:J17)</f>
        <v>1672209830</v>
      </c>
      <c r="L18" s="101"/>
    </row>
    <row r="19" spans="1:12" ht="18.75" customHeight="1">
      <c r="B19" s="123"/>
      <c r="D19" s="11"/>
      <c r="E19" s="11"/>
      <c r="F19" s="11"/>
      <c r="G19" s="11"/>
      <c r="H19" s="11"/>
      <c r="I19" s="11"/>
      <c r="J19" s="11"/>
      <c r="L19" s="101"/>
    </row>
    <row r="20" spans="1:12" s="97" customFormat="1" ht="19.350000000000001" customHeight="1">
      <c r="A20" s="122" t="s">
        <v>20</v>
      </c>
      <c r="B20" s="123"/>
      <c r="C20" s="123"/>
      <c r="D20" s="125"/>
      <c r="E20" s="101"/>
      <c r="F20" s="125"/>
      <c r="G20" s="101"/>
      <c r="H20" s="101"/>
      <c r="I20" s="101"/>
      <c r="J20" s="101"/>
      <c r="L20" s="101"/>
    </row>
    <row r="21" spans="1:12" s="97" customFormat="1" ht="19.350000000000001" customHeight="1">
      <c r="A21" s="124" t="s">
        <v>24</v>
      </c>
      <c r="B21" s="123">
        <v>25</v>
      </c>
      <c r="C21" s="123"/>
      <c r="D21" s="134">
        <v>5100000</v>
      </c>
      <c r="E21" s="134"/>
      <c r="F21" s="134">
        <v>5100000</v>
      </c>
      <c r="G21" s="134"/>
      <c r="H21" s="134">
        <v>5100000</v>
      </c>
      <c r="I21" s="134"/>
      <c r="J21" s="134">
        <v>5100000</v>
      </c>
      <c r="L21" s="101"/>
    </row>
    <row r="22" spans="1:12" s="97" customFormat="1" ht="19.350000000000001" customHeight="1">
      <c r="A22" s="124" t="s">
        <v>22</v>
      </c>
      <c r="B22" s="123">
        <v>8</v>
      </c>
      <c r="C22" s="123"/>
      <c r="D22" s="134">
        <v>28577670</v>
      </c>
      <c r="E22" s="134"/>
      <c r="F22" s="134">
        <v>28557313</v>
      </c>
      <c r="G22" s="134"/>
      <c r="H22" s="149">
        <v>0</v>
      </c>
      <c r="I22" s="134"/>
      <c r="J22" s="149">
        <v>0</v>
      </c>
      <c r="L22" s="101"/>
    </row>
    <row r="23" spans="1:12" s="97" customFormat="1" ht="18.75" customHeight="1">
      <c r="A23" s="124" t="s">
        <v>23</v>
      </c>
      <c r="B23" s="123" t="s">
        <v>237</v>
      </c>
      <c r="C23" s="123"/>
      <c r="D23" s="149">
        <v>0</v>
      </c>
      <c r="E23" s="134"/>
      <c r="F23" s="149">
        <v>0</v>
      </c>
      <c r="G23" s="134"/>
      <c r="H23" s="134">
        <v>3092117851</v>
      </c>
      <c r="I23" s="134"/>
      <c r="J23" s="134">
        <v>3091527618</v>
      </c>
      <c r="L23" s="101"/>
    </row>
    <row r="24" spans="1:12" s="97" customFormat="1" ht="18.75" customHeight="1">
      <c r="A24" s="124" t="s">
        <v>253</v>
      </c>
      <c r="B24" s="123">
        <v>4</v>
      </c>
      <c r="C24" s="123"/>
      <c r="D24" s="149">
        <v>0</v>
      </c>
      <c r="E24" s="134"/>
      <c r="F24" s="149">
        <v>0</v>
      </c>
      <c r="G24" s="50"/>
      <c r="H24" s="134">
        <v>236160725</v>
      </c>
      <c r="I24" s="134"/>
      <c r="J24" s="134">
        <v>29643755</v>
      </c>
      <c r="L24" s="101"/>
    </row>
    <row r="25" spans="1:12" s="97" customFormat="1" ht="18.75" customHeight="1">
      <c r="A25" s="124" t="s">
        <v>25</v>
      </c>
      <c r="B25" s="123" t="s">
        <v>238</v>
      </c>
      <c r="C25" s="123"/>
      <c r="D25" s="134">
        <v>824307288</v>
      </c>
      <c r="E25" s="134"/>
      <c r="F25" s="134">
        <v>765903704</v>
      </c>
      <c r="G25" s="50"/>
      <c r="H25" s="134">
        <v>532950000</v>
      </c>
      <c r="I25" s="134"/>
      <c r="J25" s="134">
        <v>209893200</v>
      </c>
      <c r="L25" s="101"/>
    </row>
    <row r="26" spans="1:12" s="97" customFormat="1" ht="18.75" customHeight="1">
      <c r="A26" s="124" t="s">
        <v>26</v>
      </c>
      <c r="B26" s="123" t="s">
        <v>239</v>
      </c>
      <c r="C26" s="123"/>
      <c r="D26" s="134">
        <v>4334309918</v>
      </c>
      <c r="E26" s="134"/>
      <c r="F26" s="134">
        <v>4483500970</v>
      </c>
      <c r="G26" s="50"/>
      <c r="H26" s="134">
        <v>1240700028</v>
      </c>
      <c r="I26" s="134"/>
      <c r="J26" s="134">
        <v>1122235720</v>
      </c>
      <c r="L26" s="101"/>
    </row>
    <row r="27" spans="1:12" s="97" customFormat="1" ht="18.75" customHeight="1">
      <c r="A27" s="124" t="s">
        <v>260</v>
      </c>
      <c r="B27" s="123"/>
      <c r="C27" s="123"/>
      <c r="D27" s="134">
        <v>2181890</v>
      </c>
      <c r="E27" s="134"/>
      <c r="F27" s="134">
        <v>2943366</v>
      </c>
      <c r="G27" s="134"/>
      <c r="H27" s="134">
        <v>1900755</v>
      </c>
      <c r="I27" s="134"/>
      <c r="J27" s="134">
        <v>2285303</v>
      </c>
      <c r="L27" s="101"/>
    </row>
    <row r="28" spans="1:12" s="97" customFormat="1" ht="18.75" customHeight="1">
      <c r="A28" s="124" t="s">
        <v>27</v>
      </c>
      <c r="B28" s="123" t="s">
        <v>257</v>
      </c>
      <c r="C28" s="123"/>
      <c r="D28" s="134">
        <v>160898008</v>
      </c>
      <c r="E28" s="134"/>
      <c r="F28" s="134">
        <v>171156474</v>
      </c>
      <c r="G28" s="134"/>
      <c r="H28" s="134">
        <v>5436860</v>
      </c>
      <c r="I28" s="134"/>
      <c r="J28" s="134">
        <v>5619566</v>
      </c>
      <c r="L28" s="101"/>
    </row>
    <row r="29" spans="1:12" s="97" customFormat="1" ht="18.75" customHeight="1">
      <c r="A29" s="124" t="s">
        <v>28</v>
      </c>
      <c r="B29" s="123">
        <v>14</v>
      </c>
      <c r="C29" s="123"/>
      <c r="D29" s="134">
        <v>844723861</v>
      </c>
      <c r="E29" s="134"/>
      <c r="F29" s="134">
        <v>860823385</v>
      </c>
      <c r="G29" s="134"/>
      <c r="H29" s="149">
        <v>0</v>
      </c>
      <c r="I29" s="134"/>
      <c r="J29" s="149">
        <v>0</v>
      </c>
      <c r="L29" s="101"/>
    </row>
    <row r="30" spans="1:12" s="97" customFormat="1" ht="18.75" customHeight="1">
      <c r="A30" s="124" t="s">
        <v>29</v>
      </c>
      <c r="B30" s="123"/>
      <c r="C30" s="123"/>
      <c r="D30" s="134">
        <v>117890607</v>
      </c>
      <c r="E30" s="134"/>
      <c r="F30" s="134">
        <v>96556762</v>
      </c>
      <c r="G30" s="134"/>
      <c r="H30" s="50">
        <v>112515988</v>
      </c>
      <c r="I30" s="134"/>
      <c r="J30" s="50">
        <v>91482542</v>
      </c>
      <c r="L30" s="101"/>
    </row>
    <row r="31" spans="1:12" s="97" customFormat="1" ht="18.75" customHeight="1">
      <c r="A31" s="124" t="s">
        <v>30</v>
      </c>
      <c r="B31" s="123">
        <v>22</v>
      </c>
      <c r="C31" s="123"/>
      <c r="D31" s="134">
        <v>505715</v>
      </c>
      <c r="E31" s="134"/>
      <c r="F31" s="134">
        <v>37168</v>
      </c>
      <c r="G31" s="134"/>
      <c r="H31" s="149">
        <v>0</v>
      </c>
      <c r="I31" s="134"/>
      <c r="J31" s="149">
        <v>0</v>
      </c>
      <c r="L31" s="101"/>
    </row>
    <row r="32" spans="1:12" s="97" customFormat="1" ht="18.75" customHeight="1">
      <c r="A32" s="97" t="s">
        <v>21</v>
      </c>
      <c r="B32" s="123"/>
      <c r="C32" s="123"/>
      <c r="D32" s="134">
        <v>6785153</v>
      </c>
      <c r="E32" s="134"/>
      <c r="F32" s="134">
        <v>6718450</v>
      </c>
      <c r="G32" s="134"/>
      <c r="H32" s="50">
        <v>6785152</v>
      </c>
      <c r="I32" s="134"/>
      <c r="J32" s="50">
        <v>6718450</v>
      </c>
      <c r="L32" s="101"/>
    </row>
    <row r="33" spans="1:17" s="97" customFormat="1" ht="18.75" customHeight="1">
      <c r="A33" s="124" t="s">
        <v>31</v>
      </c>
      <c r="B33" s="123"/>
      <c r="C33" s="123"/>
      <c r="D33" s="140">
        <v>24685344</v>
      </c>
      <c r="E33" s="134"/>
      <c r="F33" s="140">
        <v>26168339</v>
      </c>
      <c r="G33" s="134"/>
      <c r="H33" s="134">
        <v>5297959</v>
      </c>
      <c r="I33" s="134"/>
      <c r="J33" s="134">
        <v>5241170</v>
      </c>
      <c r="L33" s="101"/>
    </row>
    <row r="34" spans="1:17" s="97" customFormat="1" ht="18.75" customHeight="1">
      <c r="A34" s="107" t="s">
        <v>32</v>
      </c>
      <c r="B34" s="123"/>
      <c r="C34" s="123"/>
      <c r="D34" s="98">
        <f>SUM(D21:D33)</f>
        <v>6349965454</v>
      </c>
      <c r="E34" s="99"/>
      <c r="F34" s="98">
        <f>SUM(F21:F33)</f>
        <v>6447465931</v>
      </c>
      <c r="G34" s="99"/>
      <c r="H34" s="98">
        <f>SUM(H21:H33)</f>
        <v>5238965318</v>
      </c>
      <c r="I34" s="99"/>
      <c r="J34" s="98">
        <f>SUM(J21:J33)</f>
        <v>4569747324</v>
      </c>
      <c r="L34" s="101"/>
    </row>
    <row r="35" spans="1:17" s="97" customFormat="1" ht="18.600000000000001" customHeight="1">
      <c r="A35" s="107"/>
      <c r="B35" s="123"/>
      <c r="C35" s="123"/>
      <c r="D35" s="134"/>
      <c r="E35" s="99"/>
      <c r="F35" s="99"/>
      <c r="G35" s="99"/>
      <c r="H35" s="134"/>
      <c r="I35" s="99"/>
      <c r="J35" s="99"/>
      <c r="L35" s="101"/>
    </row>
    <row r="36" spans="1:17" s="97" customFormat="1" ht="18.75" customHeight="1" thickBot="1">
      <c r="A36" s="110" t="s">
        <v>33</v>
      </c>
      <c r="B36" s="123"/>
      <c r="C36" s="123"/>
      <c r="D36" s="126">
        <f>+D18+D34</f>
        <v>8876036979</v>
      </c>
      <c r="E36" s="99"/>
      <c r="F36" s="126">
        <f>+F18+F34</f>
        <v>8762060901</v>
      </c>
      <c r="G36" s="99"/>
      <c r="H36" s="126">
        <f>+H18+H34</f>
        <v>7185038946</v>
      </c>
      <c r="I36" s="99"/>
      <c r="J36" s="126">
        <f>+J18+J34</f>
        <v>6241957154</v>
      </c>
      <c r="L36" s="101"/>
    </row>
    <row r="37" spans="1:17" s="97" customFormat="1" ht="18.75" customHeight="1" thickTop="1">
      <c r="A37" s="79"/>
      <c r="B37" s="120"/>
      <c r="C37" s="79"/>
      <c r="D37" s="11"/>
      <c r="E37" s="11"/>
      <c r="F37" s="11"/>
      <c r="G37" s="11"/>
      <c r="H37" s="11"/>
      <c r="I37" s="11"/>
      <c r="J37" s="11"/>
      <c r="L37" s="101"/>
      <c r="N37" s="101"/>
      <c r="O37" s="101"/>
      <c r="P37" s="101"/>
      <c r="Q37" s="101"/>
    </row>
    <row r="38" spans="1:17" ht="18.75" customHeight="1">
      <c r="A38" s="16"/>
      <c r="B38" s="17"/>
      <c r="C38" s="16"/>
      <c r="D38" s="4"/>
      <c r="E38" s="11"/>
      <c r="F38" s="4"/>
      <c r="G38" s="4"/>
      <c r="H38" s="4"/>
      <c r="I38" s="11"/>
      <c r="J38" s="4"/>
      <c r="L38" s="101"/>
    </row>
    <row r="39" spans="1:17" ht="18.75" customHeight="1">
      <c r="A39" s="113" t="s">
        <v>0</v>
      </c>
      <c r="B39" s="25"/>
      <c r="C39" s="26"/>
      <c r="D39" s="27"/>
      <c r="E39" s="28"/>
      <c r="F39" s="27"/>
      <c r="G39" s="27"/>
      <c r="H39" s="28"/>
      <c r="I39" s="28"/>
      <c r="J39" s="28"/>
      <c r="L39" s="101"/>
    </row>
    <row r="40" spans="1:17" s="155" customFormat="1" ht="18.75" customHeight="1">
      <c r="A40" s="117" t="str">
        <f>A2</f>
        <v>Statement of financial position</v>
      </c>
      <c r="B40" s="29"/>
      <c r="C40" s="30"/>
      <c r="D40" s="31"/>
      <c r="E40" s="12"/>
      <c r="F40" s="31"/>
      <c r="G40" s="31"/>
      <c r="H40" s="12"/>
      <c r="I40" s="12"/>
      <c r="J40" s="12"/>
      <c r="L40" s="101"/>
    </row>
    <row r="41" spans="1:17" s="156" customFormat="1" ht="18.75" customHeight="1">
      <c r="A41" s="16"/>
      <c r="B41" s="17"/>
      <c r="C41" s="16"/>
      <c r="D41" s="19"/>
      <c r="E41" s="11"/>
      <c r="F41" s="19"/>
      <c r="G41" s="19"/>
      <c r="H41" s="11"/>
      <c r="I41" s="11"/>
      <c r="J41" s="11"/>
      <c r="L41" s="101"/>
    </row>
    <row r="42" spans="1:17" ht="18.75" customHeight="1">
      <c r="A42" s="16"/>
      <c r="D42" s="208" t="s">
        <v>2</v>
      </c>
      <c r="E42" s="208"/>
      <c r="F42" s="208"/>
      <c r="G42" s="208"/>
      <c r="H42" s="206" t="s">
        <v>3</v>
      </c>
      <c r="I42" s="206"/>
      <c r="J42" s="206"/>
      <c r="L42" s="101"/>
    </row>
    <row r="43" spans="1:17" ht="18" customHeight="1">
      <c r="A43" s="16"/>
      <c r="C43" s="82"/>
      <c r="D43" s="208" t="s">
        <v>4</v>
      </c>
      <c r="E43" s="208"/>
      <c r="F43" s="208"/>
      <c r="G43" s="208"/>
      <c r="H43" s="208" t="s">
        <v>4</v>
      </c>
      <c r="I43" s="208"/>
      <c r="J43" s="208"/>
      <c r="L43" s="101"/>
    </row>
    <row r="44" spans="1:17" ht="18" customHeight="1">
      <c r="C44" s="82"/>
      <c r="D44" s="209" t="s">
        <v>5</v>
      </c>
      <c r="E44" s="209"/>
      <c r="F44" s="209"/>
      <c r="G44" s="153"/>
      <c r="H44" s="209" t="s">
        <v>5</v>
      </c>
      <c r="I44" s="209"/>
      <c r="J44" s="209"/>
      <c r="L44" s="101"/>
    </row>
    <row r="45" spans="1:17" ht="18" customHeight="1">
      <c r="A45" s="110" t="s">
        <v>34</v>
      </c>
      <c r="B45" s="120" t="s">
        <v>7</v>
      </c>
      <c r="C45" s="82"/>
      <c r="D45" s="95" t="s">
        <v>242</v>
      </c>
      <c r="E45" s="96"/>
      <c r="F45" s="95" t="s">
        <v>8</v>
      </c>
      <c r="G45" s="121"/>
      <c r="H45" s="95" t="s">
        <v>242</v>
      </c>
      <c r="I45" s="96"/>
      <c r="J45" s="95" t="s">
        <v>8</v>
      </c>
      <c r="L45" s="101"/>
    </row>
    <row r="46" spans="1:17" ht="18" customHeight="1">
      <c r="A46" s="16"/>
      <c r="D46" s="207" t="s">
        <v>9</v>
      </c>
      <c r="E46" s="207"/>
      <c r="F46" s="207"/>
      <c r="G46" s="207"/>
      <c r="H46" s="207"/>
      <c r="I46" s="207"/>
      <c r="J46" s="207"/>
      <c r="L46" s="101"/>
    </row>
    <row r="47" spans="1:17" ht="18" customHeight="1">
      <c r="A47" s="127" t="s">
        <v>35</v>
      </c>
      <c r="B47" s="123"/>
      <c r="C47" s="128"/>
      <c r="D47" s="101"/>
      <c r="E47" s="101"/>
      <c r="F47" s="101"/>
      <c r="G47" s="101"/>
      <c r="H47" s="101"/>
      <c r="I47" s="101"/>
      <c r="J47" s="101"/>
      <c r="L47" s="101"/>
    </row>
    <row r="48" spans="1:17" s="97" customFormat="1" ht="18.75" customHeight="1">
      <c r="A48" s="97" t="s">
        <v>36</v>
      </c>
      <c r="B48" s="123"/>
      <c r="C48" s="123"/>
      <c r="D48" s="101"/>
      <c r="E48" s="101"/>
      <c r="F48" s="101"/>
      <c r="G48" s="101"/>
      <c r="H48" s="101"/>
      <c r="I48" s="101"/>
      <c r="J48" s="101"/>
      <c r="L48" s="101"/>
    </row>
    <row r="49" spans="1:15" s="97" customFormat="1" ht="18.75" customHeight="1">
      <c r="A49" s="97" t="s">
        <v>37</v>
      </c>
      <c r="B49" s="123">
        <v>15</v>
      </c>
      <c r="C49" s="123"/>
      <c r="D49" s="101">
        <v>3434728420</v>
      </c>
      <c r="E49" s="101"/>
      <c r="F49" s="101">
        <v>3086044859</v>
      </c>
      <c r="G49" s="101"/>
      <c r="H49" s="101">
        <v>3218367420</v>
      </c>
      <c r="I49" s="101"/>
      <c r="J49" s="101">
        <v>2868260859</v>
      </c>
      <c r="L49" s="101"/>
    </row>
    <row r="50" spans="1:15" s="97" customFormat="1" ht="18.75" customHeight="1">
      <c r="A50" s="124" t="s">
        <v>38</v>
      </c>
      <c r="B50" s="123">
        <v>4</v>
      </c>
      <c r="C50" s="123"/>
      <c r="D50" s="101">
        <v>200952373</v>
      </c>
      <c r="E50" s="101"/>
      <c r="F50" s="101">
        <v>230646110</v>
      </c>
      <c r="G50" s="101"/>
      <c r="H50" s="101">
        <v>46888450</v>
      </c>
      <c r="I50" s="101"/>
      <c r="J50" s="101">
        <v>51527647</v>
      </c>
      <c r="L50" s="101"/>
      <c r="N50" s="101"/>
      <c r="O50" s="101"/>
    </row>
    <row r="51" spans="1:15" s="97" customFormat="1" ht="18.75" customHeight="1">
      <c r="A51" s="124" t="s">
        <v>39</v>
      </c>
      <c r="B51" s="123">
        <v>4</v>
      </c>
      <c r="C51" s="123"/>
      <c r="D51" s="101">
        <v>143992501</v>
      </c>
      <c r="E51" s="101"/>
      <c r="F51" s="101">
        <v>136948516</v>
      </c>
      <c r="G51" s="101"/>
      <c r="H51" s="101">
        <v>69432483</v>
      </c>
      <c r="I51" s="101"/>
      <c r="J51" s="101">
        <v>43877899</v>
      </c>
      <c r="L51" s="101"/>
      <c r="N51" s="101"/>
      <c r="O51" s="101"/>
    </row>
    <row r="52" spans="1:15" s="97" customFormat="1" ht="18.75" customHeight="1">
      <c r="A52" s="124" t="s">
        <v>44</v>
      </c>
      <c r="B52" s="123"/>
      <c r="C52" s="123"/>
      <c r="D52" s="101">
        <v>78038153</v>
      </c>
      <c r="E52" s="101"/>
      <c r="F52" s="101">
        <v>55123183</v>
      </c>
      <c r="G52" s="101"/>
      <c r="H52" s="101">
        <v>37335650</v>
      </c>
      <c r="I52" s="101"/>
      <c r="J52" s="101">
        <v>25360105</v>
      </c>
      <c r="L52" s="101"/>
      <c r="N52" s="101"/>
      <c r="O52" s="101"/>
    </row>
    <row r="53" spans="1:15" s="97" customFormat="1" ht="18.75" customHeight="1">
      <c r="A53" s="97" t="s">
        <v>42</v>
      </c>
      <c r="B53" s="123"/>
      <c r="C53" s="123"/>
      <c r="D53" s="101"/>
      <c r="E53" s="20"/>
      <c r="F53" s="101"/>
      <c r="G53" s="101"/>
      <c r="H53" s="94"/>
      <c r="I53" s="101"/>
      <c r="J53" s="101"/>
      <c r="L53" s="101"/>
      <c r="N53" s="101"/>
      <c r="O53" s="101"/>
    </row>
    <row r="54" spans="1:15" s="97" customFormat="1" ht="18.75" customHeight="1">
      <c r="A54" s="97" t="s">
        <v>37</v>
      </c>
      <c r="B54" s="123">
        <v>15</v>
      </c>
      <c r="C54" s="123"/>
      <c r="D54" s="101">
        <v>230800000</v>
      </c>
      <c r="E54" s="20"/>
      <c r="F54" s="101">
        <v>467059785</v>
      </c>
      <c r="G54" s="101"/>
      <c r="H54" s="101">
        <v>100000000</v>
      </c>
      <c r="I54" s="101"/>
      <c r="J54" s="101">
        <v>172339750</v>
      </c>
      <c r="L54" s="101"/>
      <c r="N54" s="101"/>
      <c r="O54" s="101"/>
    </row>
    <row r="55" spans="1:15" s="97" customFormat="1" ht="18.75" customHeight="1">
      <c r="A55" s="97" t="s">
        <v>43</v>
      </c>
      <c r="B55" s="123">
        <v>15</v>
      </c>
      <c r="C55" s="123"/>
      <c r="D55" s="149">
        <v>37158812</v>
      </c>
      <c r="E55" s="101"/>
      <c r="F55" s="149">
        <v>16393255</v>
      </c>
      <c r="G55" s="101"/>
      <c r="H55" s="101">
        <v>21989797</v>
      </c>
      <c r="I55" s="101"/>
      <c r="J55" s="101">
        <v>13290243</v>
      </c>
      <c r="L55" s="101"/>
      <c r="N55" s="101"/>
      <c r="O55" s="101"/>
    </row>
    <row r="56" spans="1:15" s="97" customFormat="1" ht="18.75" customHeight="1">
      <c r="A56" s="124" t="s">
        <v>40</v>
      </c>
      <c r="B56" s="123" t="s">
        <v>41</v>
      </c>
      <c r="C56" s="123"/>
      <c r="D56" s="149">
        <v>0</v>
      </c>
      <c r="E56" s="101"/>
      <c r="F56" s="149">
        <v>0</v>
      </c>
      <c r="G56" s="101"/>
      <c r="H56" s="149">
        <v>47000000</v>
      </c>
      <c r="I56" s="101"/>
      <c r="J56" s="149">
        <v>47000000</v>
      </c>
      <c r="L56" s="101"/>
      <c r="N56" s="101"/>
      <c r="O56" s="101"/>
    </row>
    <row r="57" spans="1:15" s="97" customFormat="1" ht="18.75" customHeight="1">
      <c r="A57" s="124" t="s">
        <v>45</v>
      </c>
      <c r="B57" s="123">
        <v>25</v>
      </c>
      <c r="C57" s="123"/>
      <c r="D57" s="101">
        <v>3422277</v>
      </c>
      <c r="E57" s="101"/>
      <c r="F57" s="101">
        <v>84941</v>
      </c>
      <c r="G57" s="101"/>
      <c r="H57" s="101">
        <v>2023680</v>
      </c>
      <c r="I57" s="101"/>
      <c r="J57" s="149">
        <v>0</v>
      </c>
      <c r="L57" s="101"/>
      <c r="N57" s="101"/>
      <c r="O57" s="101"/>
    </row>
    <row r="58" spans="1:15" s="97" customFormat="1" ht="18.75" customHeight="1">
      <c r="A58" s="124" t="s">
        <v>46</v>
      </c>
      <c r="B58" s="123"/>
      <c r="C58" s="123"/>
      <c r="D58" s="101">
        <v>5490644</v>
      </c>
      <c r="E58" s="101"/>
      <c r="F58" s="101">
        <v>6553924</v>
      </c>
      <c r="G58" s="101"/>
      <c r="H58" s="101">
        <v>1926059</v>
      </c>
      <c r="I58" s="101"/>
      <c r="J58" s="101">
        <v>1875978</v>
      </c>
      <c r="L58" s="101"/>
      <c r="N58" s="101"/>
      <c r="O58" s="101"/>
    </row>
    <row r="59" spans="1:15" s="97" customFormat="1" ht="18.75" customHeight="1">
      <c r="A59" s="107" t="s">
        <v>47</v>
      </c>
      <c r="B59" s="123"/>
      <c r="C59" s="123"/>
      <c r="D59" s="98">
        <f>SUM(D49:D58)</f>
        <v>4134583180</v>
      </c>
      <c r="E59" s="99"/>
      <c r="F59" s="98">
        <f>SUM(F49:F58)</f>
        <v>3998854573</v>
      </c>
      <c r="G59" s="99"/>
      <c r="H59" s="98">
        <f>SUM(H49:H58)</f>
        <v>3544963539</v>
      </c>
      <c r="I59" s="99"/>
      <c r="J59" s="98">
        <f>SUM(J49:J58)</f>
        <v>3223532481</v>
      </c>
      <c r="L59" s="101"/>
      <c r="N59" s="101"/>
      <c r="O59" s="101"/>
    </row>
    <row r="60" spans="1:15" s="97" customFormat="1" ht="18.75" customHeight="1">
      <c r="A60" s="79"/>
      <c r="B60" s="123"/>
      <c r="C60" s="79"/>
      <c r="D60" s="11"/>
      <c r="E60" s="11"/>
      <c r="F60" s="11"/>
      <c r="G60" s="11"/>
      <c r="H60" s="11"/>
      <c r="I60" s="11"/>
      <c r="J60" s="11"/>
      <c r="L60" s="101"/>
      <c r="N60" s="101"/>
      <c r="O60" s="101"/>
    </row>
    <row r="61" spans="1:15" s="97" customFormat="1" ht="18.75" customHeight="1">
      <c r="A61" s="122" t="s">
        <v>48</v>
      </c>
      <c r="B61" s="123"/>
      <c r="C61" s="123"/>
      <c r="D61" s="101"/>
      <c r="E61" s="101"/>
      <c r="F61" s="101"/>
      <c r="G61" s="101"/>
      <c r="H61" s="101"/>
      <c r="I61" s="101"/>
      <c r="J61" s="101"/>
      <c r="L61" s="101"/>
      <c r="N61" s="101"/>
      <c r="O61" s="101"/>
    </row>
    <row r="62" spans="1:15" ht="17.399999999999999" customHeight="1">
      <c r="A62" s="129" t="s">
        <v>231</v>
      </c>
      <c r="B62" s="123">
        <v>15</v>
      </c>
      <c r="C62" s="123"/>
      <c r="D62" s="101">
        <v>704046720</v>
      </c>
      <c r="E62" s="101"/>
      <c r="F62" s="101">
        <v>576076211</v>
      </c>
      <c r="G62" s="101"/>
      <c r="H62" s="15">
        <v>589629809</v>
      </c>
      <c r="I62" s="101"/>
      <c r="J62" s="15">
        <v>150000000</v>
      </c>
      <c r="L62" s="101"/>
    </row>
    <row r="63" spans="1:15" s="97" customFormat="1" ht="18.75" customHeight="1">
      <c r="A63" s="129" t="s">
        <v>49</v>
      </c>
      <c r="B63" s="123">
        <v>15</v>
      </c>
      <c r="C63" s="123"/>
      <c r="D63" s="101">
        <v>66882416</v>
      </c>
      <c r="E63" s="101"/>
      <c r="F63" s="101">
        <v>41100526</v>
      </c>
      <c r="G63" s="101"/>
      <c r="H63" s="15">
        <v>59227531</v>
      </c>
      <c r="I63" s="101"/>
      <c r="J63" s="15">
        <v>35029393</v>
      </c>
      <c r="L63" s="101"/>
    </row>
    <row r="64" spans="1:15" s="97" customFormat="1" ht="18.75" customHeight="1">
      <c r="A64" s="124" t="s">
        <v>50</v>
      </c>
      <c r="B64" s="123">
        <v>22</v>
      </c>
      <c r="C64" s="123"/>
      <c r="D64" s="101">
        <v>450643472</v>
      </c>
      <c r="E64" s="101"/>
      <c r="F64" s="101">
        <v>456718888</v>
      </c>
      <c r="G64" s="101"/>
      <c r="H64" s="50">
        <v>111986184</v>
      </c>
      <c r="I64" s="20"/>
      <c r="J64" s="50">
        <v>93088109</v>
      </c>
      <c r="L64" s="101"/>
      <c r="N64" s="101"/>
      <c r="O64" s="101"/>
    </row>
    <row r="65" spans="1:15" s="97" customFormat="1" ht="18.75" customHeight="1">
      <c r="A65" s="124" t="s">
        <v>280</v>
      </c>
      <c r="B65" s="123">
        <v>16</v>
      </c>
      <c r="C65" s="123"/>
      <c r="D65" s="101">
        <v>91722606</v>
      </c>
      <c r="E65" s="101"/>
      <c r="F65" s="101">
        <v>98426611</v>
      </c>
      <c r="G65" s="101"/>
      <c r="H65" s="101">
        <v>55985285</v>
      </c>
      <c r="I65" s="101"/>
      <c r="J65" s="101">
        <v>64601236</v>
      </c>
      <c r="L65" s="101"/>
      <c r="N65" s="101"/>
      <c r="O65" s="101"/>
    </row>
    <row r="66" spans="1:15" s="97" customFormat="1" ht="18.75" customHeight="1">
      <c r="A66" s="124" t="s">
        <v>51</v>
      </c>
      <c r="B66" s="123"/>
      <c r="C66" s="123"/>
      <c r="D66" s="101">
        <v>3996114</v>
      </c>
      <c r="E66" s="101"/>
      <c r="F66" s="101">
        <v>4695261</v>
      </c>
      <c r="G66" s="101"/>
      <c r="H66" s="149">
        <v>0</v>
      </c>
      <c r="I66" s="20"/>
      <c r="J66" s="149">
        <v>0</v>
      </c>
      <c r="L66" s="101"/>
    </row>
    <row r="67" spans="1:15" s="97" customFormat="1" ht="18.75" customHeight="1">
      <c r="A67" s="107" t="s">
        <v>52</v>
      </c>
      <c r="B67" s="123"/>
      <c r="C67" s="123"/>
      <c r="D67" s="98">
        <f>SUM(D62:D66)</f>
        <v>1317291328</v>
      </c>
      <c r="E67" s="99"/>
      <c r="F67" s="98">
        <f>SUM(F62:F66)</f>
        <v>1177017497</v>
      </c>
      <c r="G67" s="99"/>
      <c r="H67" s="98">
        <f>SUM(H62:H66)</f>
        <v>816828809</v>
      </c>
      <c r="I67" s="99"/>
      <c r="J67" s="98">
        <f>SUM(J62:J66)</f>
        <v>342718738</v>
      </c>
      <c r="L67" s="101"/>
    </row>
    <row r="68" spans="1:15" s="97" customFormat="1" ht="14.1" customHeight="1">
      <c r="A68" s="107"/>
      <c r="B68" s="123"/>
      <c r="C68" s="123"/>
      <c r="D68" s="135"/>
      <c r="E68" s="99"/>
      <c r="F68" s="100"/>
      <c r="G68" s="99"/>
      <c r="H68" s="135"/>
      <c r="I68" s="99"/>
      <c r="J68" s="100"/>
      <c r="L68" s="101"/>
    </row>
    <row r="69" spans="1:15" s="97" customFormat="1" ht="18" customHeight="1">
      <c r="A69" s="110" t="s">
        <v>53</v>
      </c>
      <c r="B69" s="123"/>
      <c r="C69" s="123"/>
      <c r="D69" s="103">
        <f>D59+D67</f>
        <v>5451874508</v>
      </c>
      <c r="E69" s="99"/>
      <c r="F69" s="103">
        <f>F59+F67</f>
        <v>5175872070</v>
      </c>
      <c r="G69" s="99"/>
      <c r="H69" s="103">
        <f>H59+H67</f>
        <v>4361792348</v>
      </c>
      <c r="I69" s="99"/>
      <c r="J69" s="103">
        <f>J59+J67</f>
        <v>3566251219</v>
      </c>
      <c r="L69" s="101"/>
    </row>
    <row r="70" spans="1:15" s="97" customFormat="1" ht="16.350000000000001" customHeight="1">
      <c r="A70" s="79"/>
      <c r="B70" s="123"/>
      <c r="C70" s="79"/>
      <c r="D70" s="11"/>
      <c r="E70" s="11"/>
      <c r="F70" s="11"/>
      <c r="G70" s="11"/>
      <c r="H70" s="11"/>
      <c r="I70" s="11"/>
      <c r="J70" s="11"/>
      <c r="L70" s="101"/>
    </row>
    <row r="71" spans="1:15" s="97" customFormat="1" ht="18.75" customHeight="1">
      <c r="A71" s="83" t="s">
        <v>54</v>
      </c>
      <c r="B71" s="123"/>
      <c r="C71" s="79"/>
      <c r="D71" s="11"/>
      <c r="E71" s="11"/>
      <c r="F71" s="11"/>
      <c r="G71" s="11"/>
      <c r="H71" s="11"/>
      <c r="I71" s="11"/>
      <c r="J71" s="11"/>
      <c r="L71" s="101"/>
    </row>
    <row r="72" spans="1:15" ht="13.8">
      <c r="A72" s="97" t="s">
        <v>55</v>
      </c>
      <c r="B72" s="123"/>
      <c r="C72" s="123"/>
      <c r="D72" s="101"/>
      <c r="E72" s="101"/>
      <c r="F72" s="101"/>
      <c r="G72" s="101"/>
      <c r="H72" s="101"/>
      <c r="I72" s="101"/>
      <c r="J72" s="101"/>
      <c r="L72" s="101"/>
    </row>
    <row r="73" spans="1:15" ht="18" customHeight="1" thickBot="1">
      <c r="A73" s="124" t="s">
        <v>56</v>
      </c>
      <c r="B73" s="123">
        <v>17</v>
      </c>
      <c r="C73" s="123"/>
      <c r="D73" s="52">
        <v>1022219530</v>
      </c>
      <c r="E73" s="53"/>
      <c r="F73" s="52">
        <v>1022219530</v>
      </c>
      <c r="G73" s="53"/>
      <c r="H73" s="52">
        <v>1022219530</v>
      </c>
      <c r="I73" s="53"/>
      <c r="J73" s="52">
        <v>1022219530</v>
      </c>
      <c r="L73" s="101"/>
    </row>
    <row r="74" spans="1:15" s="97" customFormat="1" ht="18" customHeight="1" thickTop="1">
      <c r="A74" s="97" t="s">
        <v>57</v>
      </c>
      <c r="B74" s="123">
        <v>17</v>
      </c>
      <c r="C74" s="123"/>
      <c r="D74" s="53">
        <v>817775785</v>
      </c>
      <c r="E74" s="54"/>
      <c r="F74" s="53">
        <v>817775625</v>
      </c>
      <c r="G74" s="53"/>
      <c r="H74" s="53">
        <v>817775785</v>
      </c>
      <c r="I74" s="54"/>
      <c r="J74" s="53">
        <v>817775625</v>
      </c>
    </row>
    <row r="75" spans="1:15" s="97" customFormat="1" ht="18" customHeight="1">
      <c r="A75" s="130" t="s">
        <v>58</v>
      </c>
      <c r="B75" s="123"/>
      <c r="C75" s="123"/>
      <c r="D75" s="101"/>
      <c r="E75" s="101"/>
      <c r="F75" s="101"/>
      <c r="G75" s="101"/>
      <c r="H75" s="101"/>
      <c r="I75" s="101"/>
      <c r="J75" s="101"/>
      <c r="L75" s="101"/>
    </row>
    <row r="76" spans="1:15" s="97" customFormat="1" ht="18" customHeight="1">
      <c r="A76" s="130" t="s">
        <v>59</v>
      </c>
      <c r="B76" s="123">
        <v>17</v>
      </c>
      <c r="C76" s="123"/>
      <c r="D76" s="101">
        <f>'SCE (conso)10'!E31</f>
        <v>504943490</v>
      </c>
      <c r="E76" s="101"/>
      <c r="F76" s="101">
        <v>504942690</v>
      </c>
      <c r="G76" s="101"/>
      <c r="H76" s="101">
        <f>'SCE 12'!E26</f>
        <v>504943490</v>
      </c>
      <c r="I76" s="101"/>
      <c r="J76" s="101">
        <v>504942690</v>
      </c>
      <c r="L76" s="101"/>
    </row>
    <row r="77" spans="1:15" s="97" customFormat="1" ht="18" customHeight="1">
      <c r="A77" s="130" t="s">
        <v>60</v>
      </c>
      <c r="B77" s="123"/>
      <c r="C77" s="123"/>
      <c r="D77" s="101">
        <f>'SCE (conso)10'!G31</f>
        <v>17395000</v>
      </c>
      <c r="E77" s="101"/>
      <c r="F77" s="101">
        <v>17395000</v>
      </c>
      <c r="G77" s="101"/>
      <c r="H77" s="149">
        <v>0</v>
      </c>
      <c r="I77" s="101"/>
      <c r="J77" s="149">
        <v>0</v>
      </c>
    </row>
    <row r="78" spans="1:15" s="97" customFormat="1" ht="18" customHeight="1">
      <c r="A78" s="130" t="s">
        <v>281</v>
      </c>
      <c r="B78" s="123"/>
      <c r="C78" s="123"/>
      <c r="D78" s="101"/>
      <c r="E78" s="101"/>
      <c r="F78" s="101"/>
      <c r="G78" s="101"/>
      <c r="H78" s="149"/>
      <c r="I78" s="101"/>
      <c r="J78" s="149"/>
    </row>
    <row r="79" spans="1:15" s="97" customFormat="1" ht="18" customHeight="1">
      <c r="A79" s="130" t="s">
        <v>282</v>
      </c>
      <c r="B79" s="123">
        <v>18</v>
      </c>
      <c r="C79" s="123"/>
      <c r="D79" s="101">
        <f>'SCE (conso)10'!I31</f>
        <v>147431781</v>
      </c>
      <c r="E79" s="101"/>
      <c r="F79" s="101">
        <v>241706561</v>
      </c>
      <c r="G79" s="101"/>
      <c r="H79" s="149">
        <v>0</v>
      </c>
      <c r="I79" s="101"/>
      <c r="J79" s="149">
        <v>0</v>
      </c>
    </row>
    <row r="80" spans="1:15" s="97" customFormat="1" ht="18.75" customHeight="1">
      <c r="A80" s="124" t="s">
        <v>283</v>
      </c>
      <c r="B80" s="123"/>
      <c r="C80" s="123"/>
      <c r="D80" s="101"/>
      <c r="E80" s="101"/>
      <c r="F80" s="101"/>
      <c r="G80" s="101"/>
      <c r="H80" s="101"/>
      <c r="I80" s="101"/>
      <c r="J80" s="101"/>
      <c r="L80" s="101"/>
    </row>
    <row r="81" spans="1:12" s="97" customFormat="1" ht="18" customHeight="1">
      <c r="A81" s="130" t="s">
        <v>61</v>
      </c>
      <c r="B81" s="123"/>
      <c r="C81" s="123"/>
      <c r="D81" s="101"/>
      <c r="E81" s="101"/>
      <c r="F81" s="101"/>
      <c r="G81" s="101"/>
      <c r="H81" s="101"/>
      <c r="I81" s="101"/>
      <c r="J81" s="101"/>
      <c r="L81" s="101"/>
    </row>
    <row r="82" spans="1:12" s="97" customFormat="1" ht="18.75" customHeight="1">
      <c r="A82" s="130" t="s">
        <v>62</v>
      </c>
      <c r="B82" s="123">
        <v>18</v>
      </c>
      <c r="C82" s="123"/>
      <c r="D82" s="101">
        <v>170458673</v>
      </c>
      <c r="E82" s="101"/>
      <c r="F82" s="101">
        <v>166543832</v>
      </c>
      <c r="G82" s="101"/>
      <c r="H82" s="101">
        <f>'SCE 12'!G26</f>
        <v>102221953</v>
      </c>
      <c r="I82" s="101"/>
      <c r="J82" s="101">
        <v>101287662</v>
      </c>
      <c r="L82" s="101"/>
    </row>
    <row r="83" spans="1:12" s="97" customFormat="1" ht="18.75" customHeight="1">
      <c r="A83" s="130" t="s">
        <v>63</v>
      </c>
      <c r="B83" s="123"/>
      <c r="C83" s="123"/>
      <c r="D83" s="101">
        <v>-243787347</v>
      </c>
      <c r="E83" s="101"/>
      <c r="F83" s="101">
        <v>-73604357</v>
      </c>
      <c r="G83" s="101"/>
      <c r="H83" s="101">
        <f>'SCE 12'!I26</f>
        <v>847182254</v>
      </c>
      <c r="I83" s="101"/>
      <c r="J83" s="101">
        <v>792470067</v>
      </c>
      <c r="K83" s="157"/>
      <c r="L83" s="101"/>
    </row>
    <row r="84" spans="1:12" s="97" customFormat="1" ht="18.75" customHeight="1">
      <c r="A84" s="130" t="s">
        <v>64</v>
      </c>
      <c r="B84" s="123">
        <v>18</v>
      </c>
      <c r="C84" s="123"/>
      <c r="D84" s="105">
        <v>1442991878</v>
      </c>
      <c r="E84" s="101"/>
      <c r="F84" s="105">
        <v>1359775524</v>
      </c>
      <c r="G84" s="101"/>
      <c r="H84" s="105">
        <f>'SCE 12'!K26</f>
        <v>551123116</v>
      </c>
      <c r="I84" s="101"/>
      <c r="J84" s="105">
        <v>459229891</v>
      </c>
      <c r="L84" s="101"/>
    </row>
    <row r="85" spans="1:12" s="97" customFormat="1" ht="8.85" customHeight="1">
      <c r="A85" s="110"/>
      <c r="B85" s="123"/>
      <c r="C85" s="123"/>
      <c r="D85" s="99"/>
      <c r="E85" s="99"/>
      <c r="F85" s="99"/>
      <c r="G85" s="99"/>
      <c r="H85" s="99"/>
      <c r="I85" s="99"/>
      <c r="J85" s="99"/>
      <c r="L85" s="101"/>
    </row>
    <row r="86" spans="1:12" s="97" customFormat="1" ht="18.75" customHeight="1">
      <c r="A86" s="110" t="s">
        <v>65</v>
      </c>
      <c r="C86" s="123"/>
      <c r="D86" s="99">
        <f>SUM(D74:D84)</f>
        <v>2857209260</v>
      </c>
      <c r="E86" s="99"/>
      <c r="F86" s="99">
        <f>SUM(F74:F84)</f>
        <v>3034534875</v>
      </c>
      <c r="G86" s="99"/>
      <c r="H86" s="99">
        <f>SUM(H74:H84)</f>
        <v>2823246598</v>
      </c>
      <c r="I86" s="99"/>
      <c r="J86" s="99">
        <f>SUM(J74:J84)</f>
        <v>2675705935</v>
      </c>
      <c r="L86" s="101"/>
    </row>
    <row r="87" spans="1:12" s="97" customFormat="1" ht="18.75" customHeight="1">
      <c r="A87" s="124" t="s">
        <v>66</v>
      </c>
      <c r="B87" s="123">
        <v>10</v>
      </c>
      <c r="C87" s="123"/>
      <c r="D87" s="101">
        <f>'SCE (conso)10'!Y31</f>
        <v>566953211</v>
      </c>
      <c r="E87" s="101"/>
      <c r="F87" s="101">
        <v>551653956</v>
      </c>
      <c r="G87" s="101"/>
      <c r="H87" s="149">
        <v>0</v>
      </c>
      <c r="I87" s="41"/>
      <c r="J87" s="149">
        <v>0</v>
      </c>
      <c r="L87" s="101"/>
    </row>
    <row r="88" spans="1:12" s="97" customFormat="1" ht="18.75" customHeight="1">
      <c r="A88" s="110" t="s">
        <v>67</v>
      </c>
      <c r="B88" s="123"/>
      <c r="C88" s="123"/>
      <c r="D88" s="98">
        <f>SUM(D86:D87)</f>
        <v>3424162471</v>
      </c>
      <c r="E88" s="99"/>
      <c r="F88" s="98">
        <f>SUM(F86:F87)</f>
        <v>3586188831</v>
      </c>
      <c r="G88" s="99"/>
      <c r="H88" s="98">
        <f>SUM(H86:H87)</f>
        <v>2823246598</v>
      </c>
      <c r="I88" s="99"/>
      <c r="J88" s="98">
        <f>SUM(J86:J87)</f>
        <v>2675705935</v>
      </c>
      <c r="L88" s="101"/>
    </row>
    <row r="89" spans="1:12" s="97" customFormat="1" ht="13.5" customHeight="1">
      <c r="A89" s="110"/>
      <c r="B89" s="123"/>
      <c r="C89" s="123"/>
      <c r="D89" s="99"/>
      <c r="E89" s="99"/>
      <c r="F89" s="99"/>
      <c r="G89" s="99"/>
      <c r="H89" s="99"/>
      <c r="I89" s="99"/>
      <c r="J89" s="99"/>
      <c r="L89" s="101"/>
    </row>
    <row r="90" spans="1:12" s="97" customFormat="1" ht="18.75" customHeight="1" thickBot="1">
      <c r="A90" s="110" t="s">
        <v>68</v>
      </c>
      <c r="B90" s="123"/>
      <c r="C90" s="123"/>
      <c r="D90" s="126">
        <f>+D88+D69</f>
        <v>8876036979</v>
      </c>
      <c r="E90" s="99"/>
      <c r="F90" s="126">
        <f>F88+F69</f>
        <v>8762060901</v>
      </c>
      <c r="G90" s="99"/>
      <c r="H90" s="126">
        <f>H88+H69</f>
        <v>7185038946</v>
      </c>
      <c r="I90" s="99"/>
      <c r="J90" s="126">
        <f>J88+J69</f>
        <v>6241957154</v>
      </c>
      <c r="L90" s="101"/>
    </row>
    <row r="91" spans="1:12" s="97" customFormat="1" ht="14.4" thickTop="1">
      <c r="A91" s="79"/>
      <c r="B91" s="120"/>
      <c r="C91" s="79"/>
      <c r="D91" s="131"/>
      <c r="E91" s="94"/>
      <c r="F91" s="131"/>
      <c r="G91" s="93"/>
      <c r="H91" s="131"/>
      <c r="I91" s="94"/>
      <c r="J91" s="131"/>
      <c r="L91" s="101"/>
    </row>
    <row r="92" spans="1:12" s="97" customFormat="1" ht="13.8">
      <c r="A92" s="79"/>
      <c r="B92" s="120"/>
      <c r="C92" s="79"/>
      <c r="D92" s="131"/>
      <c r="E92" s="94"/>
      <c r="F92" s="131"/>
      <c r="G92" s="93"/>
      <c r="H92" s="131"/>
      <c r="I92" s="94"/>
      <c r="J92" s="131"/>
      <c r="L92" s="101"/>
    </row>
    <row r="93" spans="1:12" s="97" customFormat="1" ht="18.75" customHeight="1">
      <c r="A93" s="79"/>
      <c r="B93" s="120"/>
      <c r="C93" s="79"/>
      <c r="D93" s="132"/>
      <c r="E93" s="133"/>
      <c r="F93" s="132"/>
      <c r="G93" s="132"/>
      <c r="H93" s="132"/>
      <c r="I93" s="132"/>
      <c r="J93" s="132"/>
      <c r="L93" s="101"/>
    </row>
    <row r="94" spans="1:12" ht="38.25" customHeight="1"/>
    <row r="95" spans="1:12" ht="18.75" customHeight="1">
      <c r="D95" s="131"/>
      <c r="F95" s="131"/>
      <c r="H95" s="131"/>
      <c r="J95" s="131"/>
    </row>
    <row r="96" spans="1:12" ht="18.75" customHeight="1">
      <c r="F96" s="131"/>
      <c r="H96" s="93"/>
      <c r="J96" s="93"/>
    </row>
  </sheetData>
  <mergeCells count="14">
    <mergeCell ref="H42:J42"/>
    <mergeCell ref="D46:J46"/>
    <mergeCell ref="D4:G4"/>
    <mergeCell ref="D5:G5"/>
    <mergeCell ref="D42:G42"/>
    <mergeCell ref="D43:G43"/>
    <mergeCell ref="D8:J8"/>
    <mergeCell ref="H5:J5"/>
    <mergeCell ref="H4:J4"/>
    <mergeCell ref="H43:J43"/>
    <mergeCell ref="D6:F6"/>
    <mergeCell ref="H6:J6"/>
    <mergeCell ref="D44:F44"/>
    <mergeCell ref="H44:J44"/>
  </mergeCells>
  <phoneticPr fontId="2" type="noConversion"/>
  <pageMargins left="0.7" right="0.7" top="0.48" bottom="0.5" header="0.5" footer="0.5"/>
  <pageSetup paperSize="9" scale="69" firstPageNumber="6" fitToHeight="0" orientation="portrait" useFirstPageNumber="1" r:id="rId1"/>
  <headerFooter>
    <oddFooter>&amp;LThe accompanying notes are an integral part of these financial statements.
&amp;C&amp;P</oddFooter>
  </headerFooter>
  <rowBreaks count="1" manualBreakCount="1">
    <brk id="3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U91"/>
  <sheetViews>
    <sheetView view="pageBreakPreview" zoomScale="85" zoomScaleNormal="100" zoomScaleSheetLayoutView="85" workbookViewId="0">
      <selection activeCell="F19" sqref="F19"/>
    </sheetView>
  </sheetViews>
  <sheetFormatPr defaultColWidth="9.44140625" defaultRowHeight="18.75" customHeight="1"/>
  <cols>
    <col min="1" max="1" width="58.44140625" style="79" customWidth="1"/>
    <col min="2" max="2" width="5" style="120" customWidth="1"/>
    <col min="3" max="3" width="1.44140625" style="120" customWidth="1"/>
    <col min="4" max="4" width="15.44140625" style="93" customWidth="1"/>
    <col min="5" max="5" width="1.44140625" style="94" customWidth="1"/>
    <col min="6" max="6" width="15.44140625" style="93" customWidth="1"/>
    <col min="7" max="7" width="1.44140625" style="94" customWidth="1"/>
    <col min="8" max="8" width="15.44140625" style="94" customWidth="1"/>
    <col min="9" max="9" width="1.44140625" style="94" customWidth="1"/>
    <col min="10" max="10" width="15.44140625" style="94" customWidth="1"/>
    <col min="11" max="11" width="15.5546875" style="169" customWidth="1"/>
    <col min="12" max="12" width="10.44140625" style="84" bestFit="1" customWidth="1"/>
    <col min="13" max="13" width="1.44140625" style="84" customWidth="1"/>
    <col min="14" max="14" width="10" style="84" customWidth="1"/>
    <col min="15" max="15" width="5.5546875" style="84" customWidth="1"/>
    <col min="16" max="16384" width="9.44140625" style="84"/>
  </cols>
  <sheetData>
    <row r="1" spans="1:21" s="155" customFormat="1" ht="18.75" customHeight="1">
      <c r="A1" s="76" t="s">
        <v>0</v>
      </c>
      <c r="B1" s="114"/>
      <c r="C1" s="114"/>
      <c r="D1" s="89"/>
      <c r="E1" s="90"/>
      <c r="F1" s="89"/>
      <c r="G1" s="90"/>
      <c r="H1" s="91"/>
      <c r="I1" s="90"/>
      <c r="J1" s="91"/>
      <c r="K1" s="158"/>
      <c r="L1" s="90"/>
      <c r="M1" s="158"/>
      <c r="N1" s="90"/>
      <c r="O1" s="158"/>
      <c r="P1" s="90"/>
      <c r="Q1" s="158"/>
      <c r="R1" s="90"/>
      <c r="S1" s="158"/>
      <c r="T1" s="158"/>
      <c r="U1" s="90"/>
    </row>
    <row r="2" spans="1:21" s="156" customFormat="1" ht="18.75" customHeight="1">
      <c r="A2" s="159" t="s">
        <v>69</v>
      </c>
      <c r="B2" s="118"/>
      <c r="C2" s="118"/>
      <c r="D2" s="92"/>
      <c r="E2" s="72"/>
      <c r="F2" s="92"/>
      <c r="G2" s="72"/>
      <c r="H2" s="72"/>
      <c r="I2" s="72"/>
      <c r="J2" s="72"/>
      <c r="K2" s="32"/>
    </row>
    <row r="3" spans="1:21" ht="14.25" customHeight="1">
      <c r="K3" s="5"/>
    </row>
    <row r="4" spans="1:21" ht="18" customHeight="1">
      <c r="A4" s="79" t="s">
        <v>70</v>
      </c>
      <c r="D4" s="208" t="s">
        <v>2</v>
      </c>
      <c r="E4" s="208"/>
      <c r="F4" s="208"/>
      <c r="G4" s="152"/>
      <c r="H4" s="206" t="s">
        <v>3</v>
      </c>
      <c r="I4" s="206"/>
      <c r="J4" s="206"/>
      <c r="K4" s="5"/>
    </row>
    <row r="5" spans="1:21" ht="18" customHeight="1">
      <c r="D5" s="208" t="s">
        <v>4</v>
      </c>
      <c r="E5" s="208"/>
      <c r="F5" s="208"/>
      <c r="G5" s="93"/>
      <c r="H5" s="208" t="s">
        <v>4</v>
      </c>
      <c r="I5" s="208"/>
      <c r="J5" s="208"/>
      <c r="K5" s="5"/>
    </row>
    <row r="6" spans="1:21" ht="18" customHeight="1">
      <c r="D6" s="210" t="s">
        <v>71</v>
      </c>
      <c r="E6" s="210"/>
      <c r="F6" s="210"/>
      <c r="G6" s="93"/>
      <c r="H6" s="210" t="s">
        <v>71</v>
      </c>
      <c r="I6" s="210"/>
      <c r="J6" s="210"/>
      <c r="K6" s="5"/>
    </row>
    <row r="7" spans="1:21" ht="18" customHeight="1">
      <c r="B7" s="120" t="s">
        <v>7</v>
      </c>
      <c r="D7" s="95" t="s">
        <v>242</v>
      </c>
      <c r="E7" s="96"/>
      <c r="F7" s="95" t="s">
        <v>8</v>
      </c>
      <c r="G7" s="96"/>
      <c r="H7" s="95" t="s">
        <v>242</v>
      </c>
      <c r="I7" s="96"/>
      <c r="J7" s="95" t="s">
        <v>8</v>
      </c>
      <c r="K7" s="5"/>
    </row>
    <row r="8" spans="1:21" ht="18" customHeight="1">
      <c r="A8" s="82"/>
      <c r="D8" s="207" t="s">
        <v>9</v>
      </c>
      <c r="E8" s="207"/>
      <c r="F8" s="207"/>
      <c r="G8" s="207"/>
      <c r="H8" s="207"/>
      <c r="I8" s="207"/>
      <c r="J8" s="207"/>
      <c r="K8" s="5"/>
    </row>
    <row r="9" spans="1:21" s="97" customFormat="1" ht="18" customHeight="1">
      <c r="A9" s="122" t="s">
        <v>72</v>
      </c>
      <c r="B9" s="123"/>
      <c r="C9" s="123"/>
      <c r="D9" s="21"/>
      <c r="F9" s="21"/>
    </row>
    <row r="10" spans="1:21" s="97" customFormat="1" ht="18" customHeight="1">
      <c r="A10" s="97" t="s">
        <v>73</v>
      </c>
      <c r="B10" s="123">
        <v>19</v>
      </c>
      <c r="C10" s="123"/>
      <c r="D10" s="20">
        <v>7647616257</v>
      </c>
      <c r="E10" s="24"/>
      <c r="F10" s="20">
        <v>6604479320</v>
      </c>
      <c r="G10" s="24"/>
      <c r="H10" s="20">
        <v>4917199900</v>
      </c>
      <c r="I10" s="24"/>
      <c r="J10" s="20">
        <v>4362075383</v>
      </c>
      <c r="K10" s="160"/>
      <c r="L10" s="47"/>
    </row>
    <row r="11" spans="1:21" s="97" customFormat="1" ht="18" customHeight="1">
      <c r="A11" s="129" t="s">
        <v>74</v>
      </c>
      <c r="B11" s="123"/>
      <c r="C11" s="123"/>
      <c r="D11" s="20">
        <v>74906127</v>
      </c>
      <c r="E11" s="24"/>
      <c r="F11" s="20">
        <v>48189224</v>
      </c>
      <c r="G11" s="24"/>
      <c r="H11" s="20">
        <v>37178948</v>
      </c>
      <c r="I11" s="24"/>
      <c r="J11" s="20">
        <v>88612939</v>
      </c>
      <c r="K11" s="160"/>
      <c r="L11" s="47"/>
    </row>
    <row r="12" spans="1:21" s="97" customFormat="1" ht="18" customHeight="1">
      <c r="A12" s="129" t="s">
        <v>247</v>
      </c>
      <c r="B12" s="123"/>
      <c r="C12" s="123"/>
      <c r="D12" s="20">
        <v>13658976</v>
      </c>
      <c r="E12" s="24"/>
      <c r="F12" s="149">
        <v>0</v>
      </c>
      <c r="G12" s="24"/>
      <c r="H12" s="20">
        <v>1275850</v>
      </c>
      <c r="I12" s="24"/>
      <c r="J12" s="20">
        <v>2203594</v>
      </c>
      <c r="K12" s="160"/>
      <c r="L12" s="47"/>
    </row>
    <row r="13" spans="1:21" s="97" customFormat="1" ht="18" customHeight="1">
      <c r="A13" s="107" t="s">
        <v>75</v>
      </c>
      <c r="B13" s="123"/>
      <c r="C13" s="123"/>
      <c r="D13" s="98">
        <f>SUM(D10:D12)</f>
        <v>7736181360</v>
      </c>
      <c r="E13" s="99"/>
      <c r="F13" s="98">
        <f>SUM(F10:F12)</f>
        <v>6652668544</v>
      </c>
      <c r="G13" s="24"/>
      <c r="H13" s="98">
        <f>SUM(H10:H12)</f>
        <v>4955654698</v>
      </c>
      <c r="I13" s="24"/>
      <c r="J13" s="98">
        <f>SUM(J10:J12)</f>
        <v>4452891916</v>
      </c>
      <c r="K13" s="160"/>
      <c r="L13" s="47"/>
      <c r="M13" s="21"/>
    </row>
    <row r="14" spans="1:21" ht="8.25" customHeight="1">
      <c r="D14" s="100"/>
      <c r="E14" s="4"/>
      <c r="F14" s="100"/>
      <c r="G14" s="24"/>
      <c r="H14" s="100"/>
      <c r="I14" s="24"/>
      <c r="J14" s="100"/>
      <c r="K14" s="160"/>
      <c r="L14" s="47"/>
    </row>
    <row r="15" spans="1:21" s="97" customFormat="1" ht="18" customHeight="1">
      <c r="A15" s="161" t="s">
        <v>76</v>
      </c>
      <c r="B15" s="123"/>
      <c r="C15" s="123"/>
      <c r="D15" s="101"/>
      <c r="E15" s="101"/>
      <c r="F15" s="101"/>
      <c r="G15" s="101"/>
      <c r="H15" s="101"/>
      <c r="I15" s="24"/>
      <c r="J15" s="101"/>
      <c r="K15" s="160"/>
      <c r="L15" s="47"/>
    </row>
    <row r="16" spans="1:21" s="97" customFormat="1" ht="18" customHeight="1">
      <c r="A16" s="97" t="s">
        <v>77</v>
      </c>
      <c r="B16" s="123">
        <v>7</v>
      </c>
      <c r="C16" s="123"/>
      <c r="D16" s="20">
        <v>-7222989119</v>
      </c>
      <c r="E16" s="24"/>
      <c r="F16" s="20">
        <v>-6373624924</v>
      </c>
      <c r="G16" s="24"/>
      <c r="H16" s="20">
        <v>-4406252154</v>
      </c>
      <c r="I16" s="24"/>
      <c r="J16" s="20">
        <v>-4020128733</v>
      </c>
      <c r="K16" s="56"/>
      <c r="L16" s="47"/>
    </row>
    <row r="17" spans="1:16" s="97" customFormat="1" ht="18" customHeight="1">
      <c r="A17" s="124" t="s">
        <v>78</v>
      </c>
      <c r="B17" s="123"/>
      <c r="C17" s="123"/>
      <c r="D17" s="20">
        <v>-200388911</v>
      </c>
      <c r="E17" s="24"/>
      <c r="F17" s="20">
        <v>-224833354</v>
      </c>
      <c r="G17" s="24"/>
      <c r="H17" s="20">
        <v>-142079381</v>
      </c>
      <c r="I17" s="24"/>
      <c r="J17" s="20">
        <v>-165249055</v>
      </c>
      <c r="K17" s="160"/>
      <c r="L17" s="47"/>
    </row>
    <row r="18" spans="1:16" s="97" customFormat="1" ht="18" customHeight="1">
      <c r="A18" s="124" t="s">
        <v>79</v>
      </c>
      <c r="B18" s="123">
        <v>30</v>
      </c>
      <c r="C18" s="123"/>
      <c r="D18" s="20">
        <v>-287990780</v>
      </c>
      <c r="E18" s="24"/>
      <c r="F18" s="20">
        <v>-274887366</v>
      </c>
      <c r="G18" s="24"/>
      <c r="H18" s="20">
        <v>-185657050</v>
      </c>
      <c r="I18" s="24"/>
      <c r="J18" s="20">
        <v>-146083674</v>
      </c>
      <c r="K18" s="160"/>
      <c r="L18" s="47"/>
    </row>
    <row r="19" spans="1:16" s="97" customFormat="1" ht="18" customHeight="1">
      <c r="A19" s="124" t="s">
        <v>258</v>
      </c>
      <c r="B19" s="123">
        <v>12</v>
      </c>
      <c r="C19" s="123"/>
      <c r="D19" s="20">
        <v>-77521028</v>
      </c>
      <c r="E19" s="24"/>
      <c r="F19" s="20">
        <v>-5031702</v>
      </c>
      <c r="G19" s="24"/>
      <c r="H19" s="149">
        <v>0</v>
      </c>
      <c r="I19" s="24"/>
      <c r="J19" s="149">
        <v>0</v>
      </c>
      <c r="K19" s="160"/>
      <c r="L19" s="47"/>
    </row>
    <row r="20" spans="1:16" s="97" customFormat="1" ht="18" customHeight="1">
      <c r="A20" s="124" t="s">
        <v>248</v>
      </c>
      <c r="B20" s="123">
        <v>30</v>
      </c>
      <c r="C20" s="123"/>
      <c r="D20" s="149">
        <v>0</v>
      </c>
      <c r="E20" s="24"/>
      <c r="F20" s="20">
        <v>-14094906</v>
      </c>
      <c r="G20" s="24"/>
      <c r="H20" s="149">
        <v>0</v>
      </c>
      <c r="I20" s="24"/>
      <c r="J20" s="149">
        <v>0</v>
      </c>
      <c r="K20" s="160"/>
      <c r="L20" s="47"/>
    </row>
    <row r="21" spans="1:16" s="97" customFormat="1" ht="18" customHeight="1">
      <c r="A21" s="124" t="s">
        <v>249</v>
      </c>
      <c r="B21" s="123">
        <v>30</v>
      </c>
      <c r="C21" s="123"/>
      <c r="D21" s="20">
        <v>-24114416</v>
      </c>
      <c r="E21" s="24"/>
      <c r="F21" s="20">
        <v>11872786</v>
      </c>
      <c r="G21" s="24"/>
      <c r="H21" s="20">
        <v>-4833490</v>
      </c>
      <c r="I21" s="24"/>
      <c r="J21" s="20">
        <v>-3070976</v>
      </c>
      <c r="K21" s="160"/>
      <c r="L21" s="47"/>
    </row>
    <row r="22" spans="1:16" s="97" customFormat="1" ht="18" customHeight="1">
      <c r="A22" s="107" t="s">
        <v>80</v>
      </c>
      <c r="B22" s="123"/>
      <c r="C22" s="123"/>
      <c r="D22" s="98">
        <f>SUM(D16:D21)</f>
        <v>-7813004254</v>
      </c>
      <c r="E22" s="99"/>
      <c r="F22" s="98">
        <f>SUM(F16:F21)</f>
        <v>-6880599466</v>
      </c>
      <c r="G22" s="99"/>
      <c r="H22" s="98">
        <f>SUM(H16:H21)</f>
        <v>-4738822075</v>
      </c>
      <c r="I22" s="99"/>
      <c r="J22" s="98">
        <f>SUM(J16:J21)</f>
        <v>-4334532438</v>
      </c>
      <c r="K22" s="160"/>
      <c r="L22" s="47"/>
    </row>
    <row r="23" spans="1:16" s="112" customFormat="1" ht="8.25" customHeight="1">
      <c r="A23" s="82"/>
      <c r="B23" s="162"/>
      <c r="C23" s="162"/>
      <c r="D23" s="66"/>
      <c r="E23" s="66"/>
      <c r="F23" s="66"/>
      <c r="G23" s="66"/>
      <c r="H23" s="66"/>
      <c r="I23" s="66"/>
      <c r="J23" s="66"/>
      <c r="K23" s="160"/>
      <c r="L23" s="47"/>
    </row>
    <row r="24" spans="1:16" s="97" customFormat="1" ht="22.5" customHeight="1">
      <c r="A24" s="107" t="s">
        <v>81</v>
      </c>
      <c r="B24" s="123"/>
      <c r="C24" s="123"/>
      <c r="D24" s="55">
        <f>D13+D22</f>
        <v>-76822894</v>
      </c>
      <c r="E24" s="99"/>
      <c r="F24" s="55">
        <f>F13+F22</f>
        <v>-227930922</v>
      </c>
      <c r="G24" s="99"/>
      <c r="H24" s="55">
        <f>H13+H22</f>
        <v>216832623</v>
      </c>
      <c r="I24" s="55"/>
      <c r="J24" s="55">
        <f>J13+J22</f>
        <v>118359478</v>
      </c>
      <c r="P24" s="163"/>
    </row>
    <row r="25" spans="1:16" s="97" customFormat="1" ht="18" customHeight="1">
      <c r="A25" s="97" t="s">
        <v>82</v>
      </c>
      <c r="B25" s="123"/>
      <c r="C25" s="123"/>
      <c r="D25" s="101">
        <v>-244519063</v>
      </c>
      <c r="E25" s="101"/>
      <c r="F25" s="101">
        <v>-197062837</v>
      </c>
      <c r="G25" s="101"/>
      <c r="H25" s="101">
        <v>-181636285</v>
      </c>
      <c r="I25" s="101"/>
      <c r="J25" s="101">
        <v>-146021420</v>
      </c>
      <c r="P25" s="164"/>
    </row>
    <row r="26" spans="1:16" s="97" customFormat="1" ht="18" customHeight="1">
      <c r="A26" s="165" t="s">
        <v>83</v>
      </c>
      <c r="B26" s="123">
        <v>8</v>
      </c>
      <c r="C26" s="123"/>
      <c r="D26" s="23">
        <v>20357</v>
      </c>
      <c r="E26" s="101"/>
      <c r="F26" s="23">
        <v>-137247</v>
      </c>
      <c r="G26" s="101"/>
      <c r="H26" s="166">
        <v>0</v>
      </c>
      <c r="I26" s="24"/>
      <c r="J26" s="150">
        <v>0</v>
      </c>
      <c r="K26" s="160"/>
      <c r="L26" s="47"/>
    </row>
    <row r="27" spans="1:16" s="97" customFormat="1" ht="18" customHeight="1">
      <c r="A27" s="107" t="s">
        <v>84</v>
      </c>
      <c r="B27" s="167"/>
      <c r="C27" s="167"/>
      <c r="D27" s="55">
        <f>SUM(D24:D26)</f>
        <v>-321321600</v>
      </c>
      <c r="E27" s="99"/>
      <c r="F27" s="55">
        <f>SUM(F24:F26)</f>
        <v>-425131006</v>
      </c>
      <c r="G27" s="99"/>
      <c r="H27" s="55">
        <f>SUM(H24:H26)</f>
        <v>35196338</v>
      </c>
      <c r="I27" s="55"/>
      <c r="J27" s="55">
        <f>SUM(J24:J26)</f>
        <v>-27661942</v>
      </c>
      <c r="K27" s="160"/>
      <c r="L27" s="47"/>
    </row>
    <row r="28" spans="1:16" s="97" customFormat="1" ht="18" customHeight="1">
      <c r="A28" s="97" t="s">
        <v>85</v>
      </c>
      <c r="B28" s="123">
        <v>22</v>
      </c>
      <c r="C28" s="123"/>
      <c r="D28" s="101">
        <v>35085802</v>
      </c>
      <c r="E28" s="60"/>
      <c r="F28" s="101">
        <v>-29641730</v>
      </c>
      <c r="G28" s="101"/>
      <c r="H28" s="149">
        <v>4854238</v>
      </c>
      <c r="I28" s="101"/>
      <c r="J28" s="101">
        <v>-22391685</v>
      </c>
      <c r="K28" s="160"/>
      <c r="L28" s="47"/>
    </row>
    <row r="29" spans="1:16" s="97" customFormat="1" ht="18.600000000000001" customHeight="1" thickBot="1">
      <c r="A29" s="110" t="s">
        <v>86</v>
      </c>
      <c r="B29" s="123"/>
      <c r="C29" s="123"/>
      <c r="D29" s="2">
        <f>D27+D28</f>
        <v>-286235798</v>
      </c>
      <c r="E29" s="99"/>
      <c r="F29" s="2">
        <f>F27+F28</f>
        <v>-454772736</v>
      </c>
      <c r="G29" s="99"/>
      <c r="H29" s="2">
        <f>H27+H28</f>
        <v>40050576</v>
      </c>
      <c r="I29" s="99"/>
      <c r="J29" s="2">
        <f>J27+J28</f>
        <v>-50053627</v>
      </c>
      <c r="K29" s="160"/>
      <c r="L29" s="47"/>
    </row>
    <row r="30" spans="1:16" s="97" customFormat="1" ht="10.35" customHeight="1" thickTop="1">
      <c r="A30" s="82"/>
      <c r="B30" s="162"/>
      <c r="C30" s="162"/>
      <c r="D30" s="102"/>
      <c r="E30" s="66"/>
      <c r="F30" s="102"/>
      <c r="G30" s="66"/>
      <c r="H30" s="66"/>
      <c r="I30" s="66"/>
      <c r="J30" s="66"/>
      <c r="K30" s="160"/>
      <c r="L30" s="47"/>
    </row>
    <row r="31" spans="1:16" s="97" customFormat="1" ht="18" customHeight="1">
      <c r="A31" s="110" t="s">
        <v>87</v>
      </c>
      <c r="B31" s="123"/>
      <c r="C31" s="123"/>
      <c r="D31" s="99"/>
      <c r="E31" s="99"/>
      <c r="F31" s="99"/>
      <c r="G31" s="99"/>
      <c r="H31" s="99"/>
      <c r="I31" s="99"/>
      <c r="J31" s="99"/>
      <c r="K31" s="160"/>
      <c r="L31" s="47"/>
    </row>
    <row r="32" spans="1:16" s="97" customFormat="1" ht="18" customHeight="1">
      <c r="A32" s="127" t="s">
        <v>88</v>
      </c>
      <c r="B32" s="123"/>
      <c r="C32" s="123"/>
      <c r="D32" s="70"/>
      <c r="E32" s="24"/>
      <c r="F32" s="70"/>
      <c r="G32" s="24"/>
      <c r="H32" s="24"/>
      <c r="I32" s="24"/>
      <c r="J32" s="24"/>
      <c r="K32" s="160"/>
      <c r="L32" s="47"/>
    </row>
    <row r="33" spans="1:12" s="97" customFormat="1" ht="18" customHeight="1">
      <c r="A33" s="97" t="s">
        <v>89</v>
      </c>
      <c r="B33" s="123"/>
      <c r="C33" s="123"/>
      <c r="D33" s="20">
        <v>-1442433</v>
      </c>
      <c r="E33" s="24"/>
      <c r="F33" s="20">
        <v>-3659756</v>
      </c>
      <c r="G33" s="24"/>
      <c r="H33" s="149">
        <v>0</v>
      </c>
      <c r="I33" s="24"/>
      <c r="J33" s="149">
        <v>0</v>
      </c>
      <c r="K33" s="160"/>
      <c r="L33" s="47"/>
    </row>
    <row r="34" spans="1:12" s="97" customFormat="1" ht="18" customHeight="1">
      <c r="A34" s="97" t="s">
        <v>90</v>
      </c>
      <c r="B34" s="123"/>
      <c r="C34" s="123"/>
      <c r="D34" s="20"/>
      <c r="E34" s="24"/>
      <c r="F34" s="20"/>
      <c r="G34" s="24"/>
      <c r="H34" s="149"/>
      <c r="I34" s="24"/>
      <c r="J34" s="136"/>
      <c r="K34" s="160"/>
      <c r="L34" s="47"/>
    </row>
    <row r="35" spans="1:12" s="97" customFormat="1" ht="18" customHeight="1">
      <c r="A35" s="97" t="s">
        <v>91</v>
      </c>
      <c r="B35" s="123"/>
      <c r="C35" s="123"/>
      <c r="D35" s="150">
        <v>0</v>
      </c>
      <c r="E35" s="20"/>
      <c r="F35" s="23">
        <v>147582</v>
      </c>
      <c r="G35" s="20"/>
      <c r="H35" s="150">
        <v>0</v>
      </c>
      <c r="I35" s="41"/>
      <c r="J35" s="150">
        <v>0</v>
      </c>
      <c r="K35" s="160"/>
      <c r="L35" s="47"/>
    </row>
    <row r="36" spans="1:12" s="97" customFormat="1" ht="18" customHeight="1">
      <c r="A36" s="110" t="s">
        <v>92</v>
      </c>
      <c r="B36" s="123"/>
      <c r="C36" s="123"/>
      <c r="D36" s="101"/>
      <c r="E36" s="24"/>
      <c r="F36" s="101"/>
      <c r="G36" s="24"/>
      <c r="H36" s="101"/>
      <c r="I36" s="24"/>
      <c r="J36" s="101"/>
      <c r="K36" s="160"/>
      <c r="L36" s="47"/>
    </row>
    <row r="37" spans="1:12" s="97" customFormat="1" ht="18" customHeight="1">
      <c r="A37" s="110" t="s">
        <v>93</v>
      </c>
      <c r="B37" s="123"/>
      <c r="C37" s="123"/>
      <c r="D37" s="58">
        <f>SUM(D33:D35)</f>
        <v>-1442433</v>
      </c>
      <c r="E37" s="55"/>
      <c r="F37" s="58">
        <f>SUM(F33:F35)</f>
        <v>-3512174</v>
      </c>
      <c r="G37" s="55"/>
      <c r="H37" s="168">
        <f>SUM(H33:H35)</f>
        <v>0</v>
      </c>
      <c r="I37" s="70"/>
      <c r="J37" s="168">
        <f>SUM(J33:J35)</f>
        <v>0</v>
      </c>
      <c r="K37" s="160"/>
      <c r="L37" s="47"/>
    </row>
    <row r="38" spans="1:12" s="97" customFormat="1" ht="7.5" customHeight="1">
      <c r="A38" s="110"/>
      <c r="B38" s="123"/>
      <c r="C38" s="123"/>
      <c r="D38" s="99"/>
      <c r="E38" s="99"/>
      <c r="F38" s="99"/>
      <c r="G38" s="99"/>
      <c r="H38" s="99"/>
      <c r="I38" s="99"/>
      <c r="J38" s="99"/>
      <c r="K38" s="160"/>
      <c r="L38" s="47"/>
    </row>
    <row r="39" spans="1:12" s="97" customFormat="1" ht="14.4">
      <c r="A39" s="127" t="s">
        <v>276</v>
      </c>
      <c r="B39" s="123"/>
      <c r="C39" s="123"/>
      <c r="D39" s="99"/>
      <c r="E39" s="99"/>
      <c r="F39" s="99"/>
      <c r="G39" s="99"/>
      <c r="H39" s="99"/>
      <c r="I39" s="99"/>
      <c r="J39" s="99"/>
      <c r="K39" s="160"/>
      <c r="L39" s="47"/>
    </row>
    <row r="40" spans="1:12" s="97" customFormat="1" ht="17.850000000000001" customHeight="1">
      <c r="A40" s="97" t="s">
        <v>273</v>
      </c>
      <c r="B40" s="123">
        <v>12</v>
      </c>
      <c r="C40" s="123"/>
      <c r="D40" s="149">
        <v>155273763</v>
      </c>
      <c r="E40" s="99"/>
      <c r="F40" s="101">
        <v>2764093</v>
      </c>
      <c r="G40" s="99"/>
      <c r="H40" s="149">
        <v>134361409</v>
      </c>
      <c r="I40" s="99"/>
      <c r="J40" s="149">
        <v>0</v>
      </c>
      <c r="K40" s="160"/>
      <c r="L40" s="47"/>
    </row>
    <row r="41" spans="1:12" s="97" customFormat="1" ht="17.850000000000001" customHeight="1">
      <c r="A41" s="97" t="s">
        <v>94</v>
      </c>
      <c r="B41" s="123">
        <v>16</v>
      </c>
      <c r="C41" s="123"/>
      <c r="D41" s="149">
        <v>0</v>
      </c>
      <c r="E41" s="99"/>
      <c r="F41" s="101">
        <v>8702055</v>
      </c>
      <c r="G41" s="99"/>
      <c r="H41" s="149">
        <v>0</v>
      </c>
      <c r="I41" s="99"/>
      <c r="J41" s="24">
        <v>6189851</v>
      </c>
      <c r="K41" s="160"/>
      <c r="L41" s="47"/>
    </row>
    <row r="42" spans="1:12" s="97" customFormat="1" ht="17.850000000000001" customHeight="1">
      <c r="A42" s="97" t="s">
        <v>95</v>
      </c>
      <c r="B42" s="123">
        <v>22</v>
      </c>
      <c r="C42" s="123"/>
      <c r="D42" s="150">
        <v>-29032620</v>
      </c>
      <c r="E42" s="99"/>
      <c r="F42" s="105">
        <v>-1868368</v>
      </c>
      <c r="G42" s="99"/>
      <c r="H42" s="150">
        <v>-26872282</v>
      </c>
      <c r="I42" s="99"/>
      <c r="J42" s="69">
        <v>-1237970</v>
      </c>
      <c r="K42" s="160"/>
      <c r="L42" s="47"/>
    </row>
    <row r="43" spans="1:12" s="97" customFormat="1" ht="17.850000000000001" customHeight="1">
      <c r="A43" s="110" t="s">
        <v>230</v>
      </c>
      <c r="B43" s="123"/>
      <c r="C43" s="123"/>
      <c r="D43" s="168">
        <f>SUM(D40:D42)</f>
        <v>126241143</v>
      </c>
      <c r="E43" s="99"/>
      <c r="F43" s="58">
        <f>SUM(F40:F42)</f>
        <v>9597780</v>
      </c>
      <c r="G43" s="99"/>
      <c r="H43" s="168">
        <f>SUM(H40:H42)</f>
        <v>107489127</v>
      </c>
      <c r="I43" s="99"/>
      <c r="J43" s="58">
        <f>SUM(J40:J42)</f>
        <v>4951881</v>
      </c>
      <c r="K43" s="160"/>
      <c r="L43" s="47"/>
    </row>
    <row r="44" spans="1:12" s="97" customFormat="1" ht="7.5" customHeight="1">
      <c r="A44" s="110"/>
      <c r="B44" s="123"/>
      <c r="C44" s="123"/>
      <c r="D44" s="99"/>
      <c r="E44" s="99"/>
      <c r="F44" s="99"/>
      <c r="G44" s="99"/>
      <c r="H44" s="99"/>
      <c r="I44" s="99"/>
      <c r="J44" s="99"/>
      <c r="K44" s="160"/>
      <c r="L44" s="47"/>
    </row>
    <row r="45" spans="1:12" s="97" customFormat="1" ht="18" customHeight="1">
      <c r="A45" s="110" t="s">
        <v>96</v>
      </c>
      <c r="D45" s="101"/>
      <c r="E45" s="99"/>
      <c r="F45" s="101"/>
      <c r="G45" s="99"/>
      <c r="H45" s="99"/>
      <c r="I45" s="99"/>
      <c r="J45" s="99"/>
      <c r="K45" s="160"/>
      <c r="L45" s="47"/>
    </row>
    <row r="46" spans="1:12" s="97" customFormat="1" ht="18" customHeight="1">
      <c r="A46" s="110" t="s">
        <v>97</v>
      </c>
      <c r="B46" s="123"/>
      <c r="C46" s="123"/>
      <c r="D46" s="103">
        <f>SUM(D37,D43)</f>
        <v>124798710</v>
      </c>
      <c r="E46" s="99"/>
      <c r="F46" s="103">
        <f>SUM(F37,F43)</f>
        <v>6085606</v>
      </c>
      <c r="G46" s="99"/>
      <c r="H46" s="150">
        <f>SUM(H37,H43)</f>
        <v>107489127</v>
      </c>
      <c r="I46" s="55"/>
      <c r="J46" s="58">
        <f>SUM(J37,J43)</f>
        <v>4951881</v>
      </c>
      <c r="K46" s="160"/>
      <c r="L46" s="47"/>
    </row>
    <row r="47" spans="1:12" s="97" customFormat="1" ht="18" customHeight="1" thickBot="1">
      <c r="A47" s="110" t="s">
        <v>98</v>
      </c>
      <c r="B47" s="123"/>
      <c r="C47" s="123"/>
      <c r="D47" s="104">
        <f>SUM(D29,D46)</f>
        <v>-161437088</v>
      </c>
      <c r="E47" s="99"/>
      <c r="F47" s="104">
        <f>SUM(F29,F46)</f>
        <v>-448687130</v>
      </c>
      <c r="G47" s="99"/>
      <c r="H47" s="104">
        <f>SUM(H29,H46)</f>
        <v>147539703</v>
      </c>
      <c r="I47" s="99"/>
      <c r="J47" s="104">
        <f>SUM(J29,J46)</f>
        <v>-45101746</v>
      </c>
      <c r="K47" s="160"/>
      <c r="L47" s="47"/>
    </row>
    <row r="48" spans="1:12" s="97" customFormat="1" ht="8.25" customHeight="1" thickTop="1">
      <c r="A48" s="110"/>
      <c r="B48" s="123"/>
      <c r="C48" s="123"/>
      <c r="D48" s="99"/>
      <c r="E48" s="99"/>
      <c r="F48" s="99"/>
      <c r="G48" s="99"/>
      <c r="H48" s="99"/>
      <c r="I48" s="99"/>
      <c r="J48" s="99"/>
      <c r="K48" s="160"/>
      <c r="L48" s="47"/>
    </row>
    <row r="49" spans="1:14" s="97" customFormat="1" ht="18" customHeight="1">
      <c r="A49" s="110" t="s">
        <v>99</v>
      </c>
      <c r="B49" s="123"/>
      <c r="C49" s="123"/>
      <c r="D49" s="99"/>
      <c r="E49" s="99"/>
      <c r="F49" s="99"/>
      <c r="G49" s="99"/>
      <c r="H49" s="99"/>
      <c r="I49" s="99"/>
      <c r="J49" s="99"/>
      <c r="K49" s="160"/>
      <c r="L49" s="47"/>
    </row>
    <row r="50" spans="1:14" s="97" customFormat="1" ht="18" customHeight="1">
      <c r="A50" s="97" t="s">
        <v>100</v>
      </c>
      <c r="B50" s="123"/>
      <c r="C50" s="123"/>
      <c r="D50" s="70">
        <v>-219952532</v>
      </c>
      <c r="E50" s="101"/>
      <c r="F50" s="70">
        <v>-362237277</v>
      </c>
      <c r="G50" s="70"/>
      <c r="H50" s="70">
        <v>40050576</v>
      </c>
      <c r="I50" s="70"/>
      <c r="J50" s="70">
        <v>-50053627</v>
      </c>
      <c r="K50" s="160"/>
      <c r="L50" s="47"/>
    </row>
    <row r="51" spans="1:14" s="97" customFormat="1" ht="18" customHeight="1">
      <c r="A51" s="97" t="s">
        <v>101</v>
      </c>
      <c r="B51" s="123"/>
      <c r="C51" s="123"/>
      <c r="D51" s="50">
        <v>-66283266</v>
      </c>
      <c r="E51" s="101"/>
      <c r="F51" s="50">
        <v>-92535459</v>
      </c>
      <c r="G51" s="101"/>
      <c r="H51" s="149">
        <v>0</v>
      </c>
      <c r="I51" s="24"/>
      <c r="J51" s="149">
        <v>0</v>
      </c>
      <c r="K51" s="51"/>
      <c r="L51" s="47"/>
    </row>
    <row r="52" spans="1:14" s="97" customFormat="1" ht="18" customHeight="1" thickBot="1">
      <c r="A52" s="82" t="s">
        <v>86</v>
      </c>
      <c r="B52" s="123"/>
      <c r="C52" s="123"/>
      <c r="D52" s="2">
        <f>D29</f>
        <v>-286235798</v>
      </c>
      <c r="E52" s="66"/>
      <c r="F52" s="2">
        <f>F29</f>
        <v>-454772736</v>
      </c>
      <c r="G52" s="66"/>
      <c r="H52" s="2">
        <f>H29</f>
        <v>40050576</v>
      </c>
      <c r="I52" s="66"/>
      <c r="J52" s="2">
        <f>J29</f>
        <v>-50053627</v>
      </c>
      <c r="K52" s="160"/>
      <c r="L52" s="47"/>
    </row>
    <row r="53" spans="1:14" s="97" customFormat="1" ht="8.25" customHeight="1" thickTop="1">
      <c r="A53" s="110"/>
      <c r="B53" s="123"/>
      <c r="C53" s="123"/>
      <c r="D53" s="99"/>
      <c r="E53" s="99"/>
      <c r="F53" s="99"/>
      <c r="G53" s="99"/>
      <c r="H53" s="99"/>
      <c r="I53" s="99"/>
      <c r="J53" s="99"/>
      <c r="K53" s="160"/>
      <c r="L53" s="47"/>
    </row>
    <row r="54" spans="1:14" s="97" customFormat="1" ht="18" customHeight="1">
      <c r="A54" s="82" t="s">
        <v>102</v>
      </c>
      <c r="B54" s="162"/>
      <c r="C54" s="162"/>
      <c r="D54" s="66"/>
      <c r="E54" s="66"/>
      <c r="F54" s="66"/>
      <c r="G54" s="66"/>
      <c r="H54" s="66"/>
      <c r="I54" s="66"/>
      <c r="J54" s="66"/>
      <c r="K54" s="160"/>
      <c r="L54" s="47"/>
    </row>
    <row r="55" spans="1:14" s="97" customFormat="1" ht="18" customHeight="1">
      <c r="A55" s="79" t="s">
        <v>103</v>
      </c>
      <c r="B55" s="162"/>
      <c r="C55" s="162"/>
      <c r="D55" s="101">
        <f>D57-D56</f>
        <v>-96423643</v>
      </c>
      <c r="E55" s="101"/>
      <c r="F55" s="101">
        <v>-355354434</v>
      </c>
      <c r="G55" s="101"/>
      <c r="H55" s="101">
        <v>147539703</v>
      </c>
      <c r="I55" s="101"/>
      <c r="J55" s="101">
        <v>-45101746</v>
      </c>
      <c r="K55" s="160"/>
      <c r="L55" s="47"/>
    </row>
    <row r="56" spans="1:14" s="97" customFormat="1" ht="18" customHeight="1">
      <c r="A56" s="79" t="s">
        <v>104</v>
      </c>
      <c r="B56" s="120"/>
      <c r="C56" s="162"/>
      <c r="D56" s="105">
        <v>-65013445</v>
      </c>
      <c r="E56" s="101"/>
      <c r="F56" s="105">
        <v>-93332696</v>
      </c>
      <c r="G56" s="101"/>
      <c r="H56" s="149">
        <v>0</v>
      </c>
      <c r="I56" s="24"/>
      <c r="J56" s="149">
        <v>0</v>
      </c>
      <c r="K56" s="51"/>
      <c r="L56" s="51"/>
      <c r="N56" s="51"/>
    </row>
    <row r="57" spans="1:14" s="97" customFormat="1" ht="18" customHeight="1" thickBot="1">
      <c r="A57" s="82" t="s">
        <v>105</v>
      </c>
      <c r="B57" s="162"/>
      <c r="C57" s="162"/>
      <c r="D57" s="2">
        <f>D47</f>
        <v>-161437088</v>
      </c>
      <c r="E57" s="66"/>
      <c r="F57" s="2">
        <f>F47</f>
        <v>-448687130</v>
      </c>
      <c r="G57" s="66"/>
      <c r="H57" s="2">
        <f>H47</f>
        <v>147539703</v>
      </c>
      <c r="I57" s="66"/>
      <c r="J57" s="2">
        <f>J47</f>
        <v>-45101746</v>
      </c>
      <c r="K57" s="160"/>
      <c r="L57" s="47"/>
    </row>
    <row r="58" spans="1:14" s="97" customFormat="1" ht="8.25" customHeight="1" thickTop="1">
      <c r="A58" s="82"/>
      <c r="B58" s="123"/>
      <c r="C58" s="123"/>
      <c r="D58" s="66"/>
      <c r="E58" s="66"/>
      <c r="F58" s="66"/>
      <c r="G58" s="66"/>
      <c r="H58" s="66"/>
      <c r="I58" s="66"/>
      <c r="J58" s="66"/>
      <c r="K58" s="160"/>
      <c r="L58" s="47"/>
    </row>
    <row r="59" spans="1:14" s="97" customFormat="1" ht="18" customHeight="1">
      <c r="A59" s="107" t="s">
        <v>240</v>
      </c>
      <c r="B59" s="123"/>
      <c r="C59" s="123"/>
      <c r="D59" s="106"/>
      <c r="E59" s="107"/>
      <c r="F59" s="106"/>
      <c r="G59" s="107"/>
      <c r="H59" s="107"/>
      <c r="I59" s="107"/>
      <c r="J59" s="107"/>
      <c r="K59" s="160"/>
      <c r="L59" s="47"/>
    </row>
    <row r="60" spans="1:14" s="97" customFormat="1" ht="18" customHeight="1" thickBot="1">
      <c r="A60" s="124" t="s">
        <v>241</v>
      </c>
      <c r="B60" s="123">
        <v>23</v>
      </c>
      <c r="C60" s="123"/>
      <c r="D60" s="108">
        <f>D50/'BS 6-7'!D74</f>
        <v>-0.26896434943962055</v>
      </c>
      <c r="E60" s="109"/>
      <c r="F60" s="108">
        <f>F50/'BS 6-7'!F74</f>
        <v>-0.4429543580490064</v>
      </c>
      <c r="G60" s="109"/>
      <c r="H60" s="108">
        <f>H50/'BS 6-7'!H74</f>
        <v>4.8975008473746869E-2</v>
      </c>
      <c r="I60" s="109"/>
      <c r="J60" s="108">
        <f>J50/'BS 6-7'!J74</f>
        <v>-6.1207041968266054E-2</v>
      </c>
      <c r="K60" s="160"/>
      <c r="L60" s="47"/>
    </row>
    <row r="61" spans="1:14" s="97" customFormat="1" ht="18.75" customHeight="1" thickTop="1">
      <c r="A61" s="79"/>
      <c r="B61" s="162"/>
      <c r="C61" s="162"/>
      <c r="D61" s="66"/>
      <c r="E61" s="66"/>
      <c r="F61" s="66"/>
      <c r="G61" s="66"/>
      <c r="H61" s="66"/>
      <c r="I61" s="66"/>
      <c r="J61" s="66"/>
    </row>
    <row r="62" spans="1:14" s="97" customFormat="1" ht="19.5" customHeight="1">
      <c r="A62" s="110"/>
      <c r="B62" s="123"/>
      <c r="C62" s="123"/>
      <c r="E62" s="110"/>
      <c r="G62" s="110"/>
      <c r="H62" s="111"/>
      <c r="I62" s="110"/>
      <c r="J62" s="111"/>
    </row>
    <row r="63" spans="1:14" s="97" customFormat="1" ht="18.75" customHeight="1">
      <c r="A63" s="110"/>
      <c r="B63" s="123"/>
      <c r="C63" s="123"/>
      <c r="D63" s="111"/>
      <c r="E63" s="110"/>
      <c r="F63" s="111"/>
      <c r="G63" s="110"/>
      <c r="H63" s="111"/>
      <c r="I63" s="110"/>
      <c r="J63" s="111"/>
    </row>
    <row r="64" spans="1:14" s="97" customFormat="1" ht="18.75" customHeight="1">
      <c r="B64" s="123"/>
      <c r="C64" s="123"/>
      <c r="D64" s="111"/>
      <c r="E64" s="110"/>
      <c r="F64" s="111"/>
      <c r="G64" s="110"/>
      <c r="H64" s="111"/>
      <c r="I64" s="110"/>
      <c r="J64" s="111"/>
    </row>
    <row r="65" spans="11:11" s="97" customFormat="1" ht="18.75" customHeight="1"/>
    <row r="66" spans="11:11" s="97" customFormat="1" ht="18.75" customHeight="1"/>
    <row r="67" spans="11:11" s="97" customFormat="1" ht="18.75" customHeight="1"/>
    <row r="68" spans="11:11" s="112" customFormat="1" ht="18.75" customHeight="1">
      <c r="K68" s="22"/>
    </row>
    <row r="69" spans="11:11" s="112" customFormat="1" ht="18.75" customHeight="1">
      <c r="K69" s="22"/>
    </row>
    <row r="70" spans="11:11" s="112" customFormat="1" ht="18.75" customHeight="1">
      <c r="K70" s="22"/>
    </row>
    <row r="71" spans="11:11" s="112" customFormat="1" ht="18.75" customHeight="1">
      <c r="K71" s="22"/>
    </row>
    <row r="72" spans="11:11" s="112" customFormat="1" ht="18.75" customHeight="1">
      <c r="K72" s="22"/>
    </row>
    <row r="73" spans="11:11" s="112" customFormat="1" ht="18.75" customHeight="1">
      <c r="K73" s="22"/>
    </row>
    <row r="74" spans="11:11" s="112" customFormat="1" ht="18.75" customHeight="1">
      <c r="K74" s="22"/>
    </row>
    <row r="75" spans="11:11" s="97" customFormat="1" ht="18.75" customHeight="1"/>
    <row r="76" spans="11:11" s="97" customFormat="1" ht="18.75" customHeight="1"/>
    <row r="91" spans="8:10" ht="18.75" customHeight="1">
      <c r="H91" s="11"/>
      <c r="I91" s="11"/>
      <c r="J91" s="11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8" firstPageNumber="8" orientation="portrait" useFirstPageNumber="1" r:id="rId1"/>
  <headerFooter>
    <oddFooter>&amp;LThe accompanying notes are an integral part of these financial statements.
&amp;C&amp;P</oddFooter>
  </headerFooter>
  <rowBreaks count="1" manualBreakCount="1">
    <brk id="6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424D6-2B7C-4746-8D33-CE07E039E89C}">
  <sheetPr>
    <tabColor rgb="FFFFC000"/>
  </sheetPr>
  <dimension ref="A1:AD38"/>
  <sheetViews>
    <sheetView view="pageBreakPreview" topLeftCell="E1" zoomScaleNormal="70" zoomScaleSheetLayoutView="100" zoomScalePageLayoutView="83" workbookViewId="0">
      <selection activeCell="A25" sqref="A25"/>
    </sheetView>
  </sheetViews>
  <sheetFormatPr defaultColWidth="9.44140625" defaultRowHeight="13.8"/>
  <cols>
    <col min="1" max="1" width="67.5546875" style="97" customWidth="1"/>
    <col min="2" max="2" width="5.44140625" style="97" bestFit="1" customWidth="1"/>
    <col min="3" max="3" width="13.5546875" style="97" customWidth="1"/>
    <col min="4" max="4" width="1.44140625" style="97" customWidth="1"/>
    <col min="5" max="5" width="13.5546875" style="97" customWidth="1"/>
    <col min="6" max="6" width="1" style="97" customWidth="1"/>
    <col min="7" max="7" width="13.5546875" style="97" customWidth="1"/>
    <col min="8" max="8" width="1.44140625" style="97" customWidth="1"/>
    <col min="9" max="9" width="13.5546875" style="97" customWidth="1"/>
    <col min="10" max="10" width="1.44140625" style="97" customWidth="1"/>
    <col min="11" max="11" width="13.5546875" style="97" customWidth="1"/>
    <col min="12" max="12" width="1.44140625" style="97" customWidth="1"/>
    <col min="13" max="13" width="13.5546875" style="97" customWidth="1"/>
    <col min="14" max="14" width="1.44140625" style="97" customWidth="1"/>
    <col min="15" max="15" width="13.5546875" style="97" customWidth="1"/>
    <col min="16" max="16" width="1" style="97" customWidth="1"/>
    <col min="17" max="17" width="26.44140625" style="97" customWidth="1"/>
    <col min="18" max="18" width="1.44140625" style="97" customWidth="1"/>
    <col min="19" max="19" width="14.44140625" style="97" customWidth="1"/>
    <col min="20" max="20" width="1.44140625" style="97" customWidth="1"/>
    <col min="21" max="21" width="14.44140625" style="97" customWidth="1"/>
    <col min="22" max="22" width="1.44140625" style="97" customWidth="1"/>
    <col min="23" max="23" width="14.44140625" style="97" customWidth="1"/>
    <col min="24" max="24" width="1.44140625" style="97" customWidth="1"/>
    <col min="25" max="25" width="13.5546875" style="97" customWidth="1"/>
    <col min="26" max="26" width="1.44140625" style="97" customWidth="1"/>
    <col min="27" max="27" width="14.44140625" style="97" customWidth="1"/>
    <col min="28" max="28" width="17.5546875" style="97" customWidth="1"/>
    <col min="29" max="29" width="10.5546875" style="97" bestFit="1" customWidth="1"/>
    <col min="30" max="30" width="9.5546875" style="97" bestFit="1" customWidth="1"/>
    <col min="31" max="16384" width="9.44140625" style="97"/>
  </cols>
  <sheetData>
    <row r="1" spans="1:27" s="170" customFormat="1" ht="20.25" customHeight="1">
      <c r="A1" s="76" t="s">
        <v>0</v>
      </c>
      <c r="B1" s="76"/>
      <c r="C1" s="158"/>
      <c r="D1" s="89"/>
      <c r="E1" s="90"/>
      <c r="F1" s="90"/>
      <c r="G1" s="90"/>
      <c r="H1" s="90"/>
      <c r="I1" s="90"/>
      <c r="J1" s="90"/>
      <c r="K1" s="90"/>
      <c r="L1" s="89"/>
      <c r="M1" s="90"/>
      <c r="N1" s="89"/>
      <c r="O1" s="158"/>
      <c r="P1" s="158"/>
      <c r="Q1" s="158"/>
      <c r="R1" s="89"/>
      <c r="S1" s="90"/>
      <c r="T1" s="89"/>
      <c r="U1" s="158"/>
      <c r="V1" s="89"/>
      <c r="W1" s="158"/>
      <c r="X1" s="89"/>
      <c r="Y1" s="158"/>
      <c r="Z1" s="89"/>
      <c r="AA1" s="90"/>
    </row>
    <row r="2" spans="1:27" ht="20.25" customHeight="1">
      <c r="A2" s="117" t="s">
        <v>106</v>
      </c>
      <c r="B2" s="117"/>
      <c r="C2" s="171"/>
      <c r="D2" s="172"/>
      <c r="E2" s="94"/>
      <c r="F2" s="94"/>
      <c r="G2" s="94"/>
      <c r="H2" s="94"/>
      <c r="I2" s="94"/>
      <c r="J2" s="94"/>
      <c r="K2" s="94"/>
      <c r="L2" s="172"/>
      <c r="M2" s="94"/>
      <c r="N2" s="172"/>
      <c r="O2" s="171"/>
      <c r="P2" s="171"/>
      <c r="Q2" s="171"/>
      <c r="R2" s="172"/>
      <c r="S2" s="94"/>
      <c r="T2" s="172"/>
      <c r="U2" s="171"/>
      <c r="V2" s="172"/>
      <c r="W2" s="171"/>
      <c r="X2" s="172"/>
      <c r="Y2" s="171"/>
      <c r="Z2" s="172"/>
      <c r="AA2" s="94"/>
    </row>
    <row r="3" spans="1:27" ht="20.25" customHeight="1">
      <c r="A3" s="117"/>
      <c r="B3" s="117"/>
      <c r="C3" s="171"/>
      <c r="D3" s="172"/>
      <c r="E3" s="94"/>
      <c r="F3" s="94"/>
      <c r="G3" s="94"/>
      <c r="H3" s="94"/>
      <c r="I3" s="94"/>
      <c r="J3" s="94"/>
      <c r="K3" s="94"/>
      <c r="L3" s="172"/>
      <c r="M3" s="94"/>
      <c r="N3" s="172"/>
      <c r="O3" s="171"/>
      <c r="P3" s="171"/>
      <c r="Q3" s="171"/>
      <c r="R3" s="172"/>
      <c r="S3" s="94"/>
      <c r="T3" s="172"/>
      <c r="U3" s="171"/>
      <c r="V3" s="172"/>
      <c r="W3" s="171"/>
      <c r="X3" s="172"/>
      <c r="Y3" s="171"/>
      <c r="Z3" s="172"/>
      <c r="AA3" s="94"/>
    </row>
    <row r="4" spans="1:27" ht="20.25" customHeight="1">
      <c r="A4" s="82"/>
      <c r="B4" s="82"/>
      <c r="C4" s="208" t="s">
        <v>107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</row>
    <row r="5" spans="1:27" ht="20.25" customHeight="1">
      <c r="A5" s="82"/>
      <c r="B5" s="82"/>
      <c r="C5" s="152"/>
      <c r="D5" s="152"/>
      <c r="E5" s="154"/>
      <c r="F5" s="154"/>
      <c r="G5" s="154"/>
      <c r="H5" s="154"/>
      <c r="I5" s="154"/>
      <c r="J5" s="154"/>
      <c r="K5" s="211" t="s">
        <v>108</v>
      </c>
      <c r="L5" s="211"/>
      <c r="M5" s="211"/>
      <c r="N5" s="152"/>
      <c r="O5" s="211" t="s">
        <v>64</v>
      </c>
      <c r="P5" s="211"/>
      <c r="Q5" s="211"/>
      <c r="R5" s="211"/>
      <c r="S5" s="211"/>
      <c r="T5" s="211"/>
      <c r="U5" s="211"/>
      <c r="V5" s="152"/>
      <c r="W5" s="152"/>
      <c r="X5" s="152"/>
      <c r="Y5" s="152"/>
      <c r="Z5" s="152"/>
      <c r="AA5" s="152"/>
    </row>
    <row r="6" spans="1:27" ht="20.25" customHeight="1">
      <c r="A6" s="82"/>
      <c r="B6" s="82"/>
      <c r="C6" s="152"/>
      <c r="D6" s="152"/>
      <c r="E6" s="154"/>
      <c r="F6" s="154"/>
      <c r="G6" s="154"/>
      <c r="H6" s="154"/>
      <c r="I6" s="154"/>
      <c r="J6" s="154"/>
      <c r="K6" s="154"/>
      <c r="L6" s="154"/>
      <c r="M6" s="154"/>
      <c r="N6" s="152"/>
      <c r="O6" s="154"/>
      <c r="P6" s="154"/>
      <c r="Q6" s="154" t="s">
        <v>109</v>
      </c>
      <c r="R6" s="154"/>
      <c r="S6" s="154"/>
      <c r="T6" s="154"/>
      <c r="U6" s="154"/>
      <c r="V6" s="152"/>
      <c r="W6" s="152"/>
      <c r="X6" s="152"/>
      <c r="Y6" s="152"/>
      <c r="Z6" s="152"/>
      <c r="AA6" s="152"/>
    </row>
    <row r="7" spans="1:27" ht="20.25" customHeight="1">
      <c r="A7" s="112"/>
      <c r="B7" s="112"/>
      <c r="C7" s="154" t="s">
        <v>110</v>
      </c>
      <c r="D7" s="154"/>
      <c r="E7" s="154"/>
      <c r="F7" s="154"/>
      <c r="G7" s="154"/>
      <c r="H7" s="154"/>
      <c r="I7" s="154" t="s">
        <v>284</v>
      </c>
      <c r="J7" s="154"/>
      <c r="K7" s="154"/>
      <c r="L7" s="154"/>
      <c r="N7" s="154"/>
      <c r="O7" s="154"/>
      <c r="P7" s="154"/>
      <c r="Q7" s="154" t="s">
        <v>112</v>
      </c>
      <c r="R7" s="154"/>
      <c r="S7" s="154"/>
      <c r="T7" s="154"/>
      <c r="V7" s="154"/>
      <c r="W7" s="154" t="s">
        <v>67</v>
      </c>
      <c r="X7" s="154"/>
      <c r="Z7" s="154"/>
      <c r="AA7" s="102"/>
    </row>
    <row r="8" spans="1:27" ht="20.25" customHeight="1">
      <c r="A8" s="112"/>
      <c r="B8" s="112"/>
      <c r="C8" s="154" t="s">
        <v>113</v>
      </c>
      <c r="D8" s="154"/>
      <c r="E8" s="154"/>
      <c r="F8" s="154"/>
      <c r="G8" s="154" t="s">
        <v>111</v>
      </c>
      <c r="H8" s="154"/>
      <c r="I8" s="154" t="s">
        <v>114</v>
      </c>
      <c r="J8" s="154"/>
      <c r="L8" s="154"/>
      <c r="M8" s="154" t="s">
        <v>115</v>
      </c>
      <c r="N8" s="154"/>
      <c r="P8" s="154"/>
      <c r="Q8" s="154" t="s">
        <v>116</v>
      </c>
      <c r="R8" s="154"/>
      <c r="S8" s="154"/>
      <c r="T8" s="154"/>
      <c r="U8" s="154" t="s">
        <v>117</v>
      </c>
      <c r="V8" s="154"/>
      <c r="W8" s="154" t="s">
        <v>118</v>
      </c>
      <c r="X8" s="154"/>
      <c r="Y8" s="153" t="s">
        <v>119</v>
      </c>
      <c r="Z8" s="154"/>
    </row>
    <row r="9" spans="1:27" ht="20.25" customHeight="1">
      <c r="A9" s="112"/>
      <c r="B9" s="112"/>
      <c r="C9" s="154" t="s">
        <v>120</v>
      </c>
      <c r="D9" s="154"/>
      <c r="E9" s="154" t="s">
        <v>121</v>
      </c>
      <c r="F9" s="154"/>
      <c r="G9" s="154" t="s">
        <v>122</v>
      </c>
      <c r="H9" s="154"/>
      <c r="I9" s="154" t="s">
        <v>285</v>
      </c>
      <c r="J9" s="154"/>
      <c r="K9" s="154" t="s">
        <v>123</v>
      </c>
      <c r="L9" s="154"/>
      <c r="M9" s="154" t="s">
        <v>124</v>
      </c>
      <c r="N9" s="154"/>
      <c r="O9" s="154" t="s">
        <v>125</v>
      </c>
      <c r="P9" s="154"/>
      <c r="Q9" s="154" t="s">
        <v>126</v>
      </c>
      <c r="R9" s="154"/>
      <c r="S9" s="154" t="s">
        <v>127</v>
      </c>
      <c r="T9" s="154"/>
      <c r="U9" s="154" t="s">
        <v>128</v>
      </c>
      <c r="V9" s="154"/>
      <c r="W9" s="154" t="s">
        <v>129</v>
      </c>
      <c r="X9" s="154"/>
      <c r="Y9" s="154" t="s">
        <v>130</v>
      </c>
      <c r="Z9" s="154"/>
      <c r="AA9" s="154" t="s">
        <v>131</v>
      </c>
    </row>
    <row r="10" spans="1:27" ht="20.25" customHeight="1">
      <c r="A10" s="112"/>
      <c r="B10" s="120" t="s">
        <v>7</v>
      </c>
      <c r="C10" s="154" t="s">
        <v>132</v>
      </c>
      <c r="D10" s="154"/>
      <c r="E10" s="154" t="s">
        <v>133</v>
      </c>
      <c r="F10" s="154"/>
      <c r="G10" s="154" t="s">
        <v>134</v>
      </c>
      <c r="H10" s="154"/>
      <c r="I10" s="154" t="s">
        <v>135</v>
      </c>
      <c r="J10" s="154"/>
      <c r="K10" s="154" t="s">
        <v>136</v>
      </c>
      <c r="L10" s="154"/>
      <c r="M10" s="154" t="s">
        <v>137</v>
      </c>
      <c r="N10" s="154"/>
      <c r="O10" s="154" t="s">
        <v>136</v>
      </c>
      <c r="P10" s="154"/>
      <c r="Q10" s="154" t="s">
        <v>138</v>
      </c>
      <c r="R10" s="154"/>
      <c r="S10" s="154" t="s">
        <v>139</v>
      </c>
      <c r="T10" s="154"/>
      <c r="U10" s="154" t="s">
        <v>140</v>
      </c>
      <c r="V10" s="154"/>
      <c r="W10" s="154" t="s">
        <v>141</v>
      </c>
      <c r="X10" s="154"/>
      <c r="Y10" s="154" t="s">
        <v>142</v>
      </c>
      <c r="Z10" s="154"/>
      <c r="AA10" s="154" t="s">
        <v>140</v>
      </c>
    </row>
    <row r="11" spans="1:27" ht="20.25" customHeight="1">
      <c r="A11" s="112"/>
      <c r="B11" s="112"/>
      <c r="C11" s="207" t="s">
        <v>9</v>
      </c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</row>
    <row r="12" spans="1:27" ht="20.25" customHeight="1">
      <c r="A12" s="112" t="s">
        <v>154</v>
      </c>
      <c r="B12" s="11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</row>
    <row r="13" spans="1:27" ht="20.25" customHeight="1">
      <c r="A13" s="112" t="s">
        <v>155</v>
      </c>
      <c r="B13" s="112"/>
      <c r="C13" s="1">
        <v>817775625</v>
      </c>
      <c r="D13" s="33"/>
      <c r="E13" s="1">
        <v>504942690</v>
      </c>
      <c r="F13" s="1"/>
      <c r="G13" s="1">
        <v>17395000</v>
      </c>
      <c r="H13" s="1"/>
      <c r="I13" s="1">
        <v>324627273</v>
      </c>
      <c r="J13" s="1"/>
      <c r="K13" s="1">
        <v>163484430</v>
      </c>
      <c r="L13" s="33"/>
      <c r="M13" s="1">
        <v>354368632</v>
      </c>
      <c r="N13" s="1"/>
      <c r="O13" s="1">
        <v>-14159411</v>
      </c>
      <c r="P13" s="33"/>
      <c r="Q13" s="1">
        <v>1479916</v>
      </c>
      <c r="R13" s="1"/>
      <c r="S13" s="33">
        <v>1386829514</v>
      </c>
      <c r="T13" s="1"/>
      <c r="U13" s="66">
        <f>SUM(O13:S13)</f>
        <v>1374150019</v>
      </c>
      <c r="V13" s="33"/>
      <c r="W13" s="66">
        <f>SUM(C13:M13,U13)</f>
        <v>3556743669</v>
      </c>
      <c r="X13" s="1"/>
      <c r="Y13" s="33">
        <v>599669870</v>
      </c>
      <c r="Z13" s="1"/>
      <c r="AA13" s="66">
        <f>SUM(W13:Y13)</f>
        <v>4156413539</v>
      </c>
    </row>
    <row r="14" spans="1:27" ht="20.25" customHeight="1">
      <c r="A14" s="112"/>
      <c r="B14" s="112"/>
      <c r="C14" s="1"/>
      <c r="D14" s="33"/>
      <c r="E14" s="1"/>
      <c r="F14" s="1"/>
      <c r="G14" s="1"/>
      <c r="H14" s="1"/>
      <c r="I14" s="1"/>
      <c r="J14" s="1"/>
      <c r="K14" s="1"/>
      <c r="L14" s="33"/>
      <c r="M14" s="1"/>
      <c r="N14" s="1"/>
      <c r="O14" s="1"/>
      <c r="P14" s="33"/>
      <c r="Q14" s="1"/>
      <c r="R14" s="1"/>
      <c r="S14" s="33"/>
      <c r="T14" s="1"/>
      <c r="U14" s="1"/>
      <c r="V14" s="33"/>
      <c r="W14" s="1"/>
      <c r="X14" s="1"/>
      <c r="Y14" s="33"/>
      <c r="Z14" s="1"/>
      <c r="AA14" s="1"/>
    </row>
    <row r="15" spans="1:27" ht="20.25" customHeight="1">
      <c r="A15" s="110" t="s">
        <v>143</v>
      </c>
      <c r="B15" s="110"/>
      <c r="C15" s="66"/>
      <c r="D15" s="33"/>
      <c r="E15" s="66"/>
      <c r="F15" s="66"/>
      <c r="G15" s="66"/>
      <c r="H15" s="66"/>
      <c r="I15" s="66"/>
      <c r="J15" s="66"/>
      <c r="K15" s="66"/>
      <c r="L15" s="33"/>
      <c r="M15" s="66"/>
      <c r="N15" s="33"/>
      <c r="O15" s="66"/>
      <c r="P15" s="66"/>
      <c r="Q15" s="66"/>
      <c r="R15" s="33"/>
      <c r="S15" s="33"/>
      <c r="T15" s="33"/>
      <c r="U15" s="66"/>
      <c r="V15" s="33"/>
      <c r="W15" s="66"/>
      <c r="X15" s="33"/>
      <c r="Y15" s="66"/>
      <c r="Z15" s="33"/>
      <c r="AA15" s="66"/>
    </row>
    <row r="16" spans="1:27" ht="20.25" customHeight="1">
      <c r="A16" s="174" t="s">
        <v>271</v>
      </c>
      <c r="B16" s="127"/>
      <c r="C16" s="66"/>
      <c r="D16" s="33"/>
      <c r="E16" s="66"/>
      <c r="F16" s="66"/>
      <c r="G16" s="66"/>
      <c r="H16" s="66"/>
      <c r="I16" s="66"/>
      <c r="J16" s="66"/>
      <c r="K16" s="66"/>
      <c r="L16" s="33"/>
      <c r="M16" s="66"/>
      <c r="N16" s="33"/>
      <c r="O16" s="66"/>
      <c r="P16" s="66"/>
      <c r="Q16" s="66"/>
      <c r="R16" s="33"/>
      <c r="S16" s="33"/>
      <c r="T16" s="33"/>
      <c r="U16" s="66"/>
      <c r="V16" s="33"/>
      <c r="W16" s="66"/>
      <c r="X16" s="33"/>
      <c r="Y16" s="66"/>
      <c r="Z16" s="33"/>
      <c r="AA16" s="4"/>
    </row>
    <row r="17" spans="1:28" ht="20.25" customHeight="1">
      <c r="A17" s="175" t="s">
        <v>144</v>
      </c>
      <c r="B17" s="176">
        <v>24</v>
      </c>
      <c r="C17" s="141">
        <v>0</v>
      </c>
      <c r="D17" s="33"/>
      <c r="E17" s="141">
        <v>0</v>
      </c>
      <c r="F17" s="66"/>
      <c r="G17" s="141">
        <v>0</v>
      </c>
      <c r="H17" s="66"/>
      <c r="I17" s="141">
        <v>0</v>
      </c>
      <c r="J17" s="66"/>
      <c r="K17" s="141">
        <v>0</v>
      </c>
      <c r="L17" s="18"/>
      <c r="M17" s="4">
        <v>-98129355</v>
      </c>
      <c r="N17" s="18"/>
      <c r="O17" s="141">
        <v>0</v>
      </c>
      <c r="P17" s="4"/>
      <c r="Q17" s="141">
        <v>0</v>
      </c>
      <c r="R17" s="33"/>
      <c r="S17" s="141">
        <v>0</v>
      </c>
      <c r="T17" s="33"/>
      <c r="U17" s="141">
        <f>SUM(O17:S17)</f>
        <v>0</v>
      </c>
      <c r="V17" s="18"/>
      <c r="W17" s="4">
        <f>SUM(U17,C17:M17)</f>
        <v>-98129355</v>
      </c>
      <c r="X17" s="18"/>
      <c r="Y17" s="141">
        <v>0</v>
      </c>
      <c r="Z17" s="33"/>
      <c r="AA17" s="4">
        <f>SUM(W17:Y17)</f>
        <v>-98129355</v>
      </c>
    </row>
    <row r="18" spans="1:28" ht="20.25" customHeight="1">
      <c r="A18" s="175" t="s">
        <v>145</v>
      </c>
      <c r="B18" s="176">
        <v>10</v>
      </c>
      <c r="C18" s="141">
        <v>0</v>
      </c>
      <c r="D18" s="33"/>
      <c r="E18" s="141">
        <v>0</v>
      </c>
      <c r="F18" s="66"/>
      <c r="G18" s="141">
        <v>0</v>
      </c>
      <c r="H18" s="66"/>
      <c r="I18" s="141">
        <v>0</v>
      </c>
      <c r="J18" s="66"/>
      <c r="K18" s="141">
        <v>0</v>
      </c>
      <c r="L18" s="18"/>
      <c r="M18" s="141">
        <v>0</v>
      </c>
      <c r="N18" s="33"/>
      <c r="O18" s="141">
        <v>0</v>
      </c>
      <c r="P18" s="4"/>
      <c r="Q18" s="141">
        <v>0</v>
      </c>
      <c r="R18" s="33"/>
      <c r="S18" s="141">
        <v>0</v>
      </c>
      <c r="T18" s="33"/>
      <c r="U18" s="141">
        <f>SUM(O18:S18)</f>
        <v>0</v>
      </c>
      <c r="V18" s="18"/>
      <c r="W18" s="141">
        <f>SUM(U18,C18:M18)</f>
        <v>0</v>
      </c>
      <c r="X18" s="18"/>
      <c r="Y18" s="4">
        <v>-32802189</v>
      </c>
      <c r="Z18" s="33"/>
      <c r="AA18" s="4">
        <f>SUM(W18:Y18)</f>
        <v>-32802189</v>
      </c>
    </row>
    <row r="19" spans="1:28" ht="20.25" customHeight="1">
      <c r="A19" s="174" t="s">
        <v>272</v>
      </c>
      <c r="B19" s="177"/>
      <c r="C19" s="142">
        <f>SUM(C17:C18)</f>
        <v>0</v>
      </c>
      <c r="D19" s="139"/>
      <c r="E19" s="142">
        <f>SUM(E17:E18)</f>
        <v>0</v>
      </c>
      <c r="F19" s="62"/>
      <c r="G19" s="142">
        <f>SUM(G17:G18)</f>
        <v>0</v>
      </c>
      <c r="H19" s="62"/>
      <c r="I19" s="142">
        <f>SUM(I17:I18)</f>
        <v>0</v>
      </c>
      <c r="J19" s="62"/>
      <c r="K19" s="142">
        <f>SUM(K17:K18)</f>
        <v>0</v>
      </c>
      <c r="L19" s="37"/>
      <c r="M19" s="36">
        <f>SUM(M17:M18)</f>
        <v>-98129355</v>
      </c>
      <c r="N19" s="37"/>
      <c r="O19" s="142">
        <f>SUM(O17:O18)</f>
        <v>0</v>
      </c>
      <c r="P19" s="62"/>
      <c r="Q19" s="142">
        <f>SUM(Q17:Q18)</f>
        <v>0</v>
      </c>
      <c r="R19" s="139"/>
      <c r="S19" s="142">
        <f>SUM(S17:S18)</f>
        <v>0</v>
      </c>
      <c r="T19" s="37"/>
      <c r="U19" s="142">
        <f>SUM(U17:U18)</f>
        <v>0</v>
      </c>
      <c r="V19" s="37"/>
      <c r="W19" s="36">
        <f>SUM(W17:W18)</f>
        <v>-98129355</v>
      </c>
      <c r="X19" s="37"/>
      <c r="Y19" s="36">
        <f>SUM(Y17:Y18)</f>
        <v>-32802189</v>
      </c>
      <c r="Z19" s="37"/>
      <c r="AA19" s="36">
        <f>SUM(AA17:AA18)</f>
        <v>-130931544</v>
      </c>
    </row>
    <row r="20" spans="1:28" ht="20.25" customHeight="1">
      <c r="A20" s="175"/>
      <c r="B20" s="175"/>
      <c r="C20" s="66"/>
      <c r="D20" s="33"/>
      <c r="E20" s="66"/>
      <c r="F20" s="66"/>
      <c r="G20" s="66"/>
      <c r="H20" s="66"/>
      <c r="I20" s="66"/>
      <c r="J20" s="66"/>
      <c r="K20" s="66"/>
      <c r="L20" s="33"/>
      <c r="M20" s="66"/>
      <c r="N20" s="33"/>
      <c r="O20" s="66"/>
      <c r="P20" s="66"/>
      <c r="Q20" s="66"/>
      <c r="R20" s="33"/>
      <c r="S20" s="33"/>
      <c r="T20" s="33"/>
      <c r="U20" s="66"/>
      <c r="V20" s="33"/>
      <c r="W20" s="66"/>
      <c r="X20" s="33"/>
      <c r="Y20" s="66"/>
      <c r="Z20" s="33"/>
      <c r="AA20" s="66"/>
    </row>
    <row r="21" spans="1:28" ht="20.25" customHeight="1">
      <c r="A21" s="174" t="s">
        <v>146</v>
      </c>
      <c r="B21" s="175"/>
      <c r="C21" s="66"/>
      <c r="D21" s="33"/>
      <c r="E21" s="66"/>
      <c r="F21" s="66"/>
      <c r="G21" s="66"/>
      <c r="H21" s="66"/>
      <c r="I21" s="66"/>
      <c r="J21" s="66"/>
      <c r="K21" s="66"/>
      <c r="L21" s="33"/>
      <c r="M21" s="66"/>
      <c r="N21" s="33"/>
      <c r="O21" s="66"/>
      <c r="P21" s="66"/>
      <c r="Q21" s="66"/>
      <c r="R21" s="33"/>
      <c r="S21" s="33"/>
      <c r="T21" s="33"/>
      <c r="U21" s="66"/>
      <c r="V21" s="33"/>
      <c r="W21" s="66"/>
      <c r="X21" s="33"/>
      <c r="Y21" s="66"/>
      <c r="Z21" s="33"/>
      <c r="AA21" s="66"/>
    </row>
    <row r="22" spans="1:28" ht="20.25" customHeight="1">
      <c r="A22" s="175" t="s">
        <v>286</v>
      </c>
      <c r="B22" s="176"/>
      <c r="C22" s="141">
        <v>0</v>
      </c>
      <c r="D22" s="33"/>
      <c r="E22" s="141">
        <v>0</v>
      </c>
      <c r="F22" s="66"/>
      <c r="G22" s="141">
        <v>0</v>
      </c>
      <c r="H22" s="66"/>
      <c r="I22" s="4">
        <v>1045039</v>
      </c>
      <c r="J22" s="66"/>
      <c r="K22" s="141">
        <v>0</v>
      </c>
      <c r="L22" s="33"/>
      <c r="M22" s="141">
        <v>0</v>
      </c>
      <c r="N22" s="33"/>
      <c r="O22" s="141">
        <v>0</v>
      </c>
      <c r="P22" s="66"/>
      <c r="Q22" s="141">
        <v>0</v>
      </c>
      <c r="R22" s="33"/>
      <c r="S22" s="141">
        <v>0</v>
      </c>
      <c r="T22" s="33"/>
      <c r="U22" s="141">
        <f>SUM(M22:S22)</f>
        <v>0</v>
      </c>
      <c r="V22" s="33"/>
      <c r="W22" s="4">
        <f>SUM(U22,C22:M22)</f>
        <v>1045039</v>
      </c>
      <c r="X22" s="33"/>
      <c r="Y22" s="4">
        <v>8954961</v>
      </c>
      <c r="Z22" s="33"/>
      <c r="AA22" s="4">
        <f>SUM(W22:Y22)</f>
        <v>10000000</v>
      </c>
    </row>
    <row r="23" spans="1:28" ht="20.25" customHeight="1">
      <c r="A23" s="175" t="s">
        <v>287</v>
      </c>
      <c r="B23" s="176">
        <v>9</v>
      </c>
      <c r="C23" s="141">
        <v>0</v>
      </c>
      <c r="D23" s="33"/>
      <c r="E23" s="141">
        <v>0</v>
      </c>
      <c r="F23" s="66"/>
      <c r="G23" s="141">
        <v>0</v>
      </c>
      <c r="H23" s="66"/>
      <c r="I23" s="4">
        <v>-83965751</v>
      </c>
      <c r="J23" s="66"/>
      <c r="K23" s="4">
        <v>3059402</v>
      </c>
      <c r="L23" s="33"/>
      <c r="M23" s="141">
        <v>0</v>
      </c>
      <c r="N23" s="33"/>
      <c r="O23" s="141">
        <v>0</v>
      </c>
      <c r="P23" s="66"/>
      <c r="Q23" s="141">
        <v>0</v>
      </c>
      <c r="R23" s="33"/>
      <c r="S23" s="4">
        <v>11136305</v>
      </c>
      <c r="T23" s="33"/>
      <c r="U23" s="4">
        <f>SUM(M23:S23)</f>
        <v>11136305</v>
      </c>
      <c r="V23" s="33"/>
      <c r="W23" s="4">
        <f>SUM(U23,C23:M23)</f>
        <v>-69770044</v>
      </c>
      <c r="X23" s="33"/>
      <c r="Y23" s="4">
        <v>69164010</v>
      </c>
      <c r="Z23" s="33"/>
      <c r="AA23" s="4">
        <f>SUM(W23:Y23)</f>
        <v>-606034</v>
      </c>
    </row>
    <row r="24" spans="1:28" ht="20.25" customHeight="1">
      <c r="A24" s="177" t="s">
        <v>148</v>
      </c>
      <c r="B24" s="175"/>
      <c r="C24" s="142">
        <f>SUM(C22:C23)</f>
        <v>0</v>
      </c>
      <c r="D24" s="33"/>
      <c r="E24" s="142">
        <f>SUM(E22:E23)</f>
        <v>0</v>
      </c>
      <c r="F24" s="66"/>
      <c r="G24" s="142">
        <f>SUM(G22:G23)</f>
        <v>0</v>
      </c>
      <c r="H24" s="66"/>
      <c r="I24" s="36">
        <f>SUM(I22:I23)</f>
        <v>-82920712</v>
      </c>
      <c r="J24" s="66"/>
      <c r="K24" s="36">
        <f>SUM(K22:K23)</f>
        <v>3059402</v>
      </c>
      <c r="L24" s="33"/>
      <c r="M24" s="142">
        <f>SUM(M22:M23)</f>
        <v>0</v>
      </c>
      <c r="N24" s="61"/>
      <c r="O24" s="142">
        <f>SUM(O22:O23)</f>
        <v>0</v>
      </c>
      <c r="P24" s="38"/>
      <c r="Q24" s="142">
        <f>SUM(Q22:Q23)</f>
        <v>0</v>
      </c>
      <c r="R24" s="33"/>
      <c r="S24" s="36">
        <f>SUM(S22:S23)</f>
        <v>11136305</v>
      </c>
      <c r="T24" s="33"/>
      <c r="U24" s="36">
        <f>SUM(U22:U23)</f>
        <v>11136305</v>
      </c>
      <c r="V24" s="33"/>
      <c r="W24" s="36">
        <f>SUM(W22:W23)</f>
        <v>-68725005</v>
      </c>
      <c r="X24" s="33"/>
      <c r="Y24" s="36">
        <f>SUM(Y22:Y23)</f>
        <v>78118971</v>
      </c>
      <c r="Z24" s="33"/>
      <c r="AA24" s="36">
        <f>SUM(AA22:AA23)</f>
        <v>9393966</v>
      </c>
    </row>
    <row r="25" spans="1:28" ht="20.25" customHeight="1">
      <c r="A25" s="175"/>
      <c r="B25" s="175"/>
      <c r="C25" s="66"/>
      <c r="D25" s="33"/>
      <c r="E25" s="66"/>
      <c r="F25" s="66"/>
      <c r="G25" s="66"/>
      <c r="H25" s="66"/>
      <c r="I25" s="66"/>
      <c r="J25" s="66"/>
      <c r="K25" s="66"/>
      <c r="L25" s="33"/>
      <c r="M25" s="66"/>
      <c r="N25" s="33"/>
      <c r="O25" s="66"/>
      <c r="P25" s="66"/>
      <c r="Q25" s="66"/>
      <c r="R25" s="33"/>
      <c r="S25" s="33"/>
      <c r="T25" s="33"/>
      <c r="U25" s="66"/>
      <c r="V25" s="33"/>
      <c r="W25" s="66"/>
      <c r="X25" s="33"/>
      <c r="Y25" s="66"/>
      <c r="Z25" s="33"/>
      <c r="AA25" s="66"/>
    </row>
    <row r="26" spans="1:28" ht="20.25" customHeight="1">
      <c r="A26" s="177" t="s">
        <v>267</v>
      </c>
      <c r="B26" s="177"/>
      <c r="C26" s="10"/>
      <c r="D26" s="4"/>
      <c r="E26" s="10"/>
      <c r="F26" s="10"/>
      <c r="G26" s="10"/>
      <c r="H26" s="10"/>
      <c r="I26" s="10"/>
      <c r="J26" s="10"/>
      <c r="K26" s="10"/>
      <c r="L26" s="4"/>
      <c r="M26" s="10"/>
      <c r="N26" s="4"/>
      <c r="O26" s="10"/>
      <c r="P26" s="10"/>
      <c r="Q26" s="10"/>
      <c r="R26" s="4"/>
      <c r="S26" s="11"/>
      <c r="T26" s="4"/>
      <c r="U26" s="10"/>
      <c r="V26" s="4"/>
      <c r="W26" s="11"/>
      <c r="X26" s="4"/>
      <c r="Y26" s="11"/>
      <c r="Z26" s="4"/>
      <c r="AA26" s="11"/>
    </row>
    <row r="27" spans="1:28" ht="20.25" customHeight="1">
      <c r="A27" s="78" t="s">
        <v>156</v>
      </c>
      <c r="B27" s="78"/>
      <c r="C27" s="141">
        <v>0</v>
      </c>
      <c r="D27" s="66"/>
      <c r="E27" s="141">
        <v>0</v>
      </c>
      <c r="F27" s="137"/>
      <c r="G27" s="141">
        <v>0</v>
      </c>
      <c r="H27" s="137"/>
      <c r="I27" s="141">
        <v>0</v>
      </c>
      <c r="J27" s="137"/>
      <c r="K27" s="141">
        <v>0</v>
      </c>
      <c r="L27" s="4"/>
      <c r="M27" s="10">
        <f>'SI-8'!F50</f>
        <v>-362237277</v>
      </c>
      <c r="N27" s="4"/>
      <c r="O27" s="141">
        <v>0</v>
      </c>
      <c r="P27" s="10"/>
      <c r="Q27" s="141">
        <v>0</v>
      </c>
      <c r="R27" s="66"/>
      <c r="S27" s="141">
        <v>0</v>
      </c>
      <c r="T27" s="66"/>
      <c r="U27" s="141">
        <f>SUM(O27:S27)</f>
        <v>0</v>
      </c>
      <c r="V27" s="4"/>
      <c r="W27" s="4">
        <f>SUM(U27,C27:M27)</f>
        <v>-362237277</v>
      </c>
      <c r="X27" s="4"/>
      <c r="Y27" s="4">
        <f>'SI-8'!F51</f>
        <v>-92535459</v>
      </c>
      <c r="Z27" s="4"/>
      <c r="AA27" s="4">
        <f>SUM(W27:Y27)</f>
        <v>-454772736</v>
      </c>
      <c r="AB27" s="57"/>
    </row>
    <row r="28" spans="1:28" ht="20.25" customHeight="1">
      <c r="A28" s="78" t="s">
        <v>274</v>
      </c>
      <c r="B28" s="178"/>
      <c r="C28" s="141">
        <v>0</v>
      </c>
      <c r="D28" s="39"/>
      <c r="E28" s="141">
        <v>0</v>
      </c>
      <c r="F28" s="39"/>
      <c r="G28" s="141">
        <v>0</v>
      </c>
      <c r="H28" s="39"/>
      <c r="I28" s="141">
        <v>0</v>
      </c>
      <c r="J28" s="138"/>
      <c r="K28" s="141">
        <v>0</v>
      </c>
      <c r="L28" s="62"/>
      <c r="M28" s="10">
        <v>6869622</v>
      </c>
      <c r="N28" s="62"/>
      <c r="O28" s="64">
        <v>-2898454</v>
      </c>
      <c r="P28" s="62"/>
      <c r="Q28" s="10">
        <f>'SI-8'!F35</f>
        <v>147582</v>
      </c>
      <c r="R28" s="63"/>
      <c r="S28" s="10">
        <v>2764093</v>
      </c>
      <c r="T28" s="62"/>
      <c r="U28" s="62">
        <f>SUM(O28:S28)</f>
        <v>13221</v>
      </c>
      <c r="V28" s="62"/>
      <c r="W28" s="4">
        <f>SUM(U28,C28:M28)</f>
        <v>6882843</v>
      </c>
      <c r="X28" s="62"/>
      <c r="Y28" s="65">
        <v>-797237</v>
      </c>
      <c r="Z28" s="45"/>
      <c r="AA28" s="59">
        <f>SUM(W28:Y28)</f>
        <v>6085606</v>
      </c>
      <c r="AB28" s="57"/>
    </row>
    <row r="29" spans="1:28" ht="20.25" customHeight="1">
      <c r="A29" s="177" t="s">
        <v>105</v>
      </c>
      <c r="B29" s="177"/>
      <c r="C29" s="142">
        <f>SUM(C27:C28)</f>
        <v>0</v>
      </c>
      <c r="D29" s="61"/>
      <c r="E29" s="142">
        <f>SUM(E27:E28)</f>
        <v>0</v>
      </c>
      <c r="F29" s="38"/>
      <c r="G29" s="142">
        <f>SUM(G27:G28)</f>
        <v>0</v>
      </c>
      <c r="H29" s="38"/>
      <c r="I29" s="142">
        <f>SUM(I27:I28)</f>
        <v>0</v>
      </c>
      <c r="J29" s="38"/>
      <c r="K29" s="142">
        <f>SUM(K27:K28)</f>
        <v>0</v>
      </c>
      <c r="L29" s="33"/>
      <c r="M29" s="9">
        <f>SUM(M27:M28)</f>
        <v>-355367655</v>
      </c>
      <c r="N29" s="33"/>
      <c r="O29" s="9">
        <f>SUM(O27:O28)</f>
        <v>-2898454</v>
      </c>
      <c r="P29" s="66"/>
      <c r="Q29" s="36">
        <f>SUM(Q28)</f>
        <v>147582</v>
      </c>
      <c r="R29" s="33"/>
      <c r="S29" s="9">
        <f>SUM(S27:S28)</f>
        <v>2764093</v>
      </c>
      <c r="T29" s="33"/>
      <c r="U29" s="9">
        <f>SUM(U27:U28)</f>
        <v>13221</v>
      </c>
      <c r="V29" s="33"/>
      <c r="W29" s="9">
        <f>SUM(W27:W28)</f>
        <v>-355354434</v>
      </c>
      <c r="X29" s="33"/>
      <c r="Y29" s="9">
        <f>SUM(Y27:Y28)</f>
        <v>-93332696</v>
      </c>
      <c r="Z29" s="33"/>
      <c r="AA29" s="9">
        <f>SUM(AA27:AA28)</f>
        <v>-448687130</v>
      </c>
      <c r="AB29" s="57"/>
    </row>
    <row r="30" spans="1:28" ht="20.25" customHeight="1">
      <c r="A30" s="175"/>
      <c r="B30" s="175"/>
      <c r="C30" s="66"/>
      <c r="D30" s="33"/>
      <c r="E30" s="66"/>
      <c r="F30" s="66"/>
      <c r="G30" s="66"/>
      <c r="H30" s="66"/>
      <c r="I30" s="66"/>
      <c r="J30" s="66"/>
      <c r="K30" s="66"/>
      <c r="L30" s="33"/>
      <c r="M30" s="66"/>
      <c r="N30" s="33"/>
      <c r="O30" s="66"/>
      <c r="P30" s="66"/>
      <c r="Q30" s="66"/>
      <c r="R30" s="33"/>
      <c r="S30" s="33"/>
      <c r="T30" s="33"/>
      <c r="U30" s="66"/>
      <c r="V30" s="33"/>
      <c r="W30" s="66"/>
      <c r="X30" s="33"/>
      <c r="Y30" s="66"/>
      <c r="Z30" s="33"/>
      <c r="AA30" s="66"/>
    </row>
    <row r="31" spans="1:28" ht="20.25" hidden="1" customHeight="1">
      <c r="A31" s="175" t="s">
        <v>152</v>
      </c>
      <c r="B31" s="175"/>
      <c r="C31" s="141">
        <v>0</v>
      </c>
      <c r="D31" s="33"/>
      <c r="E31" s="141">
        <v>0</v>
      </c>
      <c r="F31" s="66"/>
      <c r="G31" s="141">
        <v>0</v>
      </c>
      <c r="H31" s="66"/>
      <c r="I31" s="141">
        <v>0</v>
      </c>
      <c r="J31" s="66"/>
      <c r="K31" s="141">
        <v>0</v>
      </c>
      <c r="L31" s="61"/>
      <c r="M31" s="141">
        <f>-K31</f>
        <v>0</v>
      </c>
      <c r="N31" s="61"/>
      <c r="O31" s="141">
        <v>0</v>
      </c>
      <c r="P31" s="38"/>
      <c r="Q31" s="141">
        <v>0</v>
      </c>
      <c r="R31" s="61"/>
      <c r="S31" s="141">
        <v>0</v>
      </c>
      <c r="T31" s="33"/>
      <c r="U31" s="141">
        <v>0</v>
      </c>
      <c r="V31" s="33"/>
      <c r="W31" s="141">
        <f>SUM(U31,C31:M31)</f>
        <v>0</v>
      </c>
      <c r="X31" s="33"/>
      <c r="Y31" s="141">
        <v>0</v>
      </c>
      <c r="Z31" s="33"/>
      <c r="AA31" s="141">
        <v>0</v>
      </c>
    </row>
    <row r="32" spans="1:28" ht="20.25" customHeight="1">
      <c r="A32" s="78" t="s">
        <v>153</v>
      </c>
      <c r="B32" s="78"/>
      <c r="C32" s="141">
        <v>0</v>
      </c>
      <c r="D32" s="33"/>
      <c r="E32" s="141">
        <v>0</v>
      </c>
      <c r="F32" s="137"/>
      <c r="G32" s="141">
        <v>0</v>
      </c>
      <c r="H32" s="137"/>
      <c r="I32" s="141">
        <v>0</v>
      </c>
      <c r="J32" s="137"/>
      <c r="K32" s="141">
        <v>0</v>
      </c>
      <c r="L32" s="4"/>
      <c r="M32" s="10">
        <f>-S32</f>
        <v>25524021</v>
      </c>
      <c r="N32" s="4"/>
      <c r="O32" s="141">
        <v>0</v>
      </c>
      <c r="P32" s="10"/>
      <c r="Q32" s="141">
        <v>0</v>
      </c>
      <c r="R32" s="4"/>
      <c r="S32" s="10">
        <v>-25524021</v>
      </c>
      <c r="T32" s="4"/>
      <c r="U32" s="4">
        <f>SUM(O32:S32)</f>
        <v>-25524021</v>
      </c>
      <c r="V32" s="4"/>
      <c r="W32" s="141">
        <v>0</v>
      </c>
      <c r="X32" s="66"/>
      <c r="Y32" s="141">
        <v>0</v>
      </c>
      <c r="Z32" s="66"/>
      <c r="AA32" s="141">
        <f>SUM(W32:Y32)</f>
        <v>0</v>
      </c>
    </row>
    <row r="33" spans="1:30" ht="19.5" customHeight="1" thickBot="1">
      <c r="A33" s="177" t="s">
        <v>157</v>
      </c>
      <c r="B33" s="177"/>
      <c r="C33" s="2">
        <f>SUM(C29,C24,C19,C13,C31:C32)</f>
        <v>817775625</v>
      </c>
      <c r="D33" s="33"/>
      <c r="E33" s="2">
        <f>SUM(E29,E24,E19,E13,E31:E32)</f>
        <v>504942690</v>
      </c>
      <c r="F33" s="66"/>
      <c r="G33" s="2">
        <f>SUM(G29,G24,G19,G13,G31:G32)</f>
        <v>17395000</v>
      </c>
      <c r="H33" s="66"/>
      <c r="I33" s="2">
        <f>SUM(I29,I24,I19,I13,I31:I32)</f>
        <v>241706561</v>
      </c>
      <c r="J33" s="66"/>
      <c r="K33" s="2">
        <f>SUM(K29,K24,K19,K13,K31:K32)</f>
        <v>166543832</v>
      </c>
      <c r="L33" s="66"/>
      <c r="M33" s="2">
        <f>SUM(M29,M24,M19,M13,M31:M32)</f>
        <v>-73604357</v>
      </c>
      <c r="N33" s="66"/>
      <c r="O33" s="2">
        <f>SUM(O29,O24,O19,O13,O31:O32)</f>
        <v>-17057865</v>
      </c>
      <c r="P33" s="66"/>
      <c r="Q33" s="2">
        <f>SUM(Q29,Q24,Q19,Q13,Q31:Q32)</f>
        <v>1627498</v>
      </c>
      <c r="R33" s="66"/>
      <c r="S33" s="2">
        <f>SUM(S29,S24,S19,S13,S31:S32)</f>
        <v>1375205891</v>
      </c>
      <c r="T33" s="66"/>
      <c r="U33" s="2">
        <f>SUM(U29,U24,U19,U13,U31:U32)</f>
        <v>1359775524</v>
      </c>
      <c r="V33" s="66"/>
      <c r="W33" s="2">
        <f>SUM(W29,W24,W19,W13,W31:W32)</f>
        <v>3034534875</v>
      </c>
      <c r="X33" s="66"/>
      <c r="Y33" s="2">
        <f>SUM(Y29,Y24,Y19,Y13,Y31:Y32)</f>
        <v>551653956</v>
      </c>
      <c r="Z33" s="66"/>
      <c r="AA33" s="2">
        <f>SUM(AA29,AA24,AA19,AA13,AA31:AA32)</f>
        <v>3586188831</v>
      </c>
      <c r="AC33" s="179"/>
      <c r="AD33" s="179"/>
    </row>
    <row r="34" spans="1:30" ht="20.25" customHeight="1" thickTop="1">
      <c r="D34" s="33"/>
    </row>
    <row r="36" spans="1:30" s="48" customFormat="1"/>
    <row r="37" spans="1:30" s="48" customFormat="1"/>
    <row r="38" spans="1:30" s="48" customFormat="1"/>
  </sheetData>
  <mergeCells count="4">
    <mergeCell ref="C4:AA4"/>
    <mergeCell ref="K5:M5"/>
    <mergeCell ref="O5:U5"/>
    <mergeCell ref="C11:AA11"/>
  </mergeCells>
  <pageMargins left="0.4" right="0.2" top="0.48" bottom="0.5" header="0.5" footer="0.5"/>
  <pageSetup paperSize="9" scale="50" firstPageNumber="9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91131-3679-48A5-AC68-487650BC3A36}">
  <sheetPr>
    <tabColor rgb="FFFFC000"/>
  </sheetPr>
  <dimension ref="A1:AD36"/>
  <sheetViews>
    <sheetView view="pageBreakPreview" zoomScale="85" zoomScaleNormal="60" zoomScaleSheetLayoutView="85" zoomScalePageLayoutView="83" workbookViewId="0">
      <selection activeCell="AB1" sqref="AB1"/>
    </sheetView>
  </sheetViews>
  <sheetFormatPr defaultColWidth="9.44140625" defaultRowHeight="13.8"/>
  <cols>
    <col min="1" max="1" width="57.44140625" style="97" customWidth="1"/>
    <col min="2" max="2" width="5.44140625" style="97" bestFit="1" customWidth="1"/>
    <col min="3" max="3" width="13.5546875" style="97" customWidth="1"/>
    <col min="4" max="4" width="1.44140625" style="97" customWidth="1"/>
    <col min="5" max="5" width="13.5546875" style="97" customWidth="1"/>
    <col min="6" max="6" width="1" style="97" customWidth="1"/>
    <col min="7" max="7" width="13.5546875" style="97" customWidth="1"/>
    <col min="8" max="8" width="1.44140625" style="97" customWidth="1"/>
    <col min="9" max="9" width="13.5546875" style="97" customWidth="1"/>
    <col min="10" max="10" width="1.44140625" style="97" customWidth="1"/>
    <col min="11" max="11" width="13.5546875" style="97" customWidth="1"/>
    <col min="12" max="12" width="1.44140625" style="97" customWidth="1"/>
    <col min="13" max="13" width="13.5546875" style="97" customWidth="1"/>
    <col min="14" max="14" width="1.44140625" style="97" customWidth="1"/>
    <col min="15" max="15" width="13.5546875" style="97" customWidth="1"/>
    <col min="16" max="16" width="1" style="97" customWidth="1"/>
    <col min="17" max="17" width="28" style="97" customWidth="1"/>
    <col min="18" max="18" width="1.44140625" style="97" customWidth="1"/>
    <col min="19" max="19" width="15.5546875" style="97" customWidth="1"/>
    <col min="20" max="20" width="1.44140625" style="97" customWidth="1"/>
    <col min="21" max="21" width="14.44140625" style="97" customWidth="1"/>
    <col min="22" max="22" width="1.44140625" style="97" customWidth="1"/>
    <col min="23" max="23" width="14.44140625" style="97" customWidth="1"/>
    <col min="24" max="24" width="1.44140625" style="97" customWidth="1"/>
    <col min="25" max="25" width="13.5546875" style="97" customWidth="1"/>
    <col min="26" max="26" width="1.44140625" style="97" customWidth="1"/>
    <col min="27" max="27" width="14.5546875" style="97" customWidth="1"/>
    <col min="28" max="28" width="17.5546875" style="97" customWidth="1"/>
    <col min="29" max="29" width="10.5546875" style="97" bestFit="1" customWidth="1"/>
    <col min="30" max="30" width="9.5546875" style="97" bestFit="1" customWidth="1"/>
    <col min="31" max="16384" width="9.44140625" style="97"/>
  </cols>
  <sheetData>
    <row r="1" spans="1:27" s="170" customFormat="1" ht="20.25" customHeight="1">
      <c r="A1" s="76" t="s">
        <v>0</v>
      </c>
      <c r="B1" s="76"/>
      <c r="C1" s="158"/>
      <c r="D1" s="89"/>
      <c r="E1" s="90"/>
      <c r="F1" s="90"/>
      <c r="G1" s="90"/>
      <c r="H1" s="90"/>
      <c r="I1" s="90"/>
      <c r="J1" s="90"/>
      <c r="K1" s="90"/>
      <c r="L1" s="89"/>
      <c r="M1" s="90"/>
      <c r="N1" s="89"/>
      <c r="O1" s="158"/>
      <c r="P1" s="158"/>
      <c r="Q1" s="158"/>
      <c r="R1" s="89"/>
      <c r="S1" s="90"/>
      <c r="T1" s="89"/>
      <c r="U1" s="158"/>
      <c r="V1" s="89"/>
      <c r="W1" s="158"/>
      <c r="X1" s="89"/>
      <c r="Y1" s="158"/>
      <c r="Z1" s="89"/>
      <c r="AA1" s="90"/>
    </row>
    <row r="2" spans="1:27" ht="20.25" customHeight="1">
      <c r="A2" s="117" t="s">
        <v>106</v>
      </c>
      <c r="B2" s="117"/>
      <c r="C2" s="171"/>
      <c r="D2" s="172"/>
      <c r="E2" s="94"/>
      <c r="F2" s="94"/>
      <c r="G2" s="94"/>
      <c r="H2" s="94"/>
      <c r="I2" s="94"/>
      <c r="J2" s="94"/>
      <c r="K2" s="94"/>
      <c r="L2" s="172"/>
      <c r="M2" s="94"/>
      <c r="N2" s="172"/>
      <c r="O2" s="171"/>
      <c r="P2" s="171"/>
      <c r="Q2" s="171"/>
      <c r="R2" s="172"/>
      <c r="S2" s="94"/>
      <c r="T2" s="172"/>
      <c r="U2" s="171"/>
      <c r="V2" s="172"/>
      <c r="W2" s="171"/>
      <c r="X2" s="172"/>
      <c r="Y2" s="171"/>
      <c r="Z2" s="172"/>
      <c r="AA2" s="94"/>
    </row>
    <row r="3" spans="1:27" ht="20.25" customHeight="1">
      <c r="A3" s="117"/>
      <c r="B3" s="117"/>
      <c r="C3" s="171"/>
      <c r="D3" s="172"/>
      <c r="E3" s="94"/>
      <c r="F3" s="94"/>
      <c r="G3" s="94"/>
      <c r="H3" s="94"/>
      <c r="I3" s="94"/>
      <c r="J3" s="94"/>
      <c r="K3" s="94"/>
      <c r="L3" s="172"/>
      <c r="M3" s="94"/>
      <c r="N3" s="172"/>
      <c r="O3" s="171"/>
      <c r="P3" s="171"/>
      <c r="Q3" s="171"/>
      <c r="R3" s="172"/>
      <c r="S3" s="94"/>
      <c r="T3" s="172"/>
      <c r="U3" s="171"/>
      <c r="V3" s="172"/>
      <c r="W3" s="171"/>
      <c r="X3" s="172"/>
      <c r="Y3" s="171"/>
      <c r="Z3" s="172"/>
      <c r="AA3" s="94"/>
    </row>
    <row r="4" spans="1:27" ht="20.25" customHeight="1">
      <c r="A4" s="82"/>
      <c r="B4" s="82"/>
      <c r="C4" s="208" t="s">
        <v>107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</row>
    <row r="5" spans="1:27" ht="20.25" customHeight="1">
      <c r="A5" s="82"/>
      <c r="B5" s="82"/>
      <c r="C5" s="152"/>
      <c r="D5" s="152"/>
      <c r="E5" s="154"/>
      <c r="F5" s="154"/>
      <c r="G5" s="154"/>
      <c r="H5" s="154"/>
      <c r="I5" s="154"/>
      <c r="J5" s="154"/>
      <c r="K5" s="211" t="s">
        <v>108</v>
      </c>
      <c r="L5" s="211"/>
      <c r="M5" s="211"/>
      <c r="N5" s="152"/>
      <c r="O5" s="211" t="s">
        <v>64</v>
      </c>
      <c r="P5" s="211"/>
      <c r="Q5" s="211"/>
      <c r="R5" s="211"/>
      <c r="S5" s="211"/>
      <c r="T5" s="211"/>
      <c r="U5" s="211"/>
      <c r="V5" s="152"/>
      <c r="W5" s="152"/>
      <c r="X5" s="152"/>
      <c r="Y5" s="152"/>
      <c r="Z5" s="152"/>
      <c r="AA5" s="152"/>
    </row>
    <row r="6" spans="1:27" ht="20.25" customHeight="1">
      <c r="A6" s="82"/>
      <c r="B6" s="82"/>
      <c r="C6" s="152"/>
      <c r="D6" s="152"/>
      <c r="E6" s="154"/>
      <c r="F6" s="154"/>
      <c r="G6" s="154"/>
      <c r="H6" s="154"/>
      <c r="I6" s="154"/>
      <c r="J6" s="154"/>
      <c r="K6" s="154"/>
      <c r="L6" s="154"/>
      <c r="M6" s="154"/>
      <c r="N6" s="152"/>
      <c r="O6" s="154"/>
      <c r="P6" s="154"/>
      <c r="Q6" s="154" t="s">
        <v>109</v>
      </c>
      <c r="R6" s="154"/>
      <c r="S6" s="154"/>
      <c r="T6" s="154"/>
      <c r="U6" s="154"/>
      <c r="V6" s="152"/>
      <c r="W6" s="152"/>
      <c r="X6" s="152"/>
      <c r="Y6" s="152"/>
      <c r="Z6" s="152"/>
      <c r="AA6" s="152"/>
    </row>
    <row r="7" spans="1:27" ht="20.25" customHeight="1">
      <c r="A7" s="112"/>
      <c r="B7" s="112"/>
      <c r="C7" s="154" t="s">
        <v>110</v>
      </c>
      <c r="D7" s="154"/>
      <c r="E7" s="154"/>
      <c r="F7" s="154"/>
      <c r="G7" s="154"/>
      <c r="H7" s="154"/>
      <c r="I7" s="154" t="s">
        <v>284</v>
      </c>
      <c r="J7" s="154"/>
      <c r="K7" s="154"/>
      <c r="L7" s="154"/>
      <c r="N7" s="154"/>
      <c r="O7" s="154"/>
      <c r="P7" s="154"/>
      <c r="Q7" s="154" t="s">
        <v>112</v>
      </c>
      <c r="R7" s="154"/>
      <c r="S7" s="154"/>
      <c r="T7" s="154"/>
      <c r="V7" s="154"/>
      <c r="W7" s="154" t="s">
        <v>67</v>
      </c>
      <c r="X7" s="154"/>
      <c r="Z7" s="154"/>
      <c r="AA7" s="102"/>
    </row>
    <row r="8" spans="1:27" ht="20.25" customHeight="1">
      <c r="A8" s="112"/>
      <c r="B8" s="112"/>
      <c r="C8" s="154" t="s">
        <v>113</v>
      </c>
      <c r="D8" s="154"/>
      <c r="E8" s="154"/>
      <c r="F8" s="154"/>
      <c r="G8" s="154" t="s">
        <v>111</v>
      </c>
      <c r="H8" s="154"/>
      <c r="I8" s="154" t="s">
        <v>114</v>
      </c>
      <c r="J8" s="154"/>
      <c r="L8" s="154"/>
      <c r="M8" s="154" t="s">
        <v>115</v>
      </c>
      <c r="N8" s="154"/>
      <c r="P8" s="154"/>
      <c r="Q8" s="154" t="s">
        <v>116</v>
      </c>
      <c r="R8" s="154"/>
      <c r="S8" s="154"/>
      <c r="T8" s="154"/>
      <c r="U8" s="154" t="s">
        <v>117</v>
      </c>
      <c r="V8" s="154"/>
      <c r="W8" s="154" t="s">
        <v>118</v>
      </c>
      <c r="X8" s="154"/>
      <c r="Y8" s="153" t="s">
        <v>119</v>
      </c>
      <c r="Z8" s="154"/>
    </row>
    <row r="9" spans="1:27" ht="20.25" customHeight="1">
      <c r="A9" s="112"/>
      <c r="B9" s="112"/>
      <c r="C9" s="154" t="s">
        <v>120</v>
      </c>
      <c r="D9" s="154"/>
      <c r="E9" s="154" t="s">
        <v>121</v>
      </c>
      <c r="F9" s="154"/>
      <c r="G9" s="154" t="s">
        <v>122</v>
      </c>
      <c r="H9" s="154"/>
      <c r="I9" s="154" t="s">
        <v>285</v>
      </c>
      <c r="J9" s="154"/>
      <c r="K9" s="154" t="s">
        <v>123</v>
      </c>
      <c r="L9" s="154"/>
      <c r="M9" s="154" t="s">
        <v>124</v>
      </c>
      <c r="N9" s="154"/>
      <c r="O9" s="154" t="s">
        <v>125</v>
      </c>
      <c r="P9" s="154"/>
      <c r="Q9" s="154" t="s">
        <v>126</v>
      </c>
      <c r="R9" s="154"/>
      <c r="S9" s="154" t="s">
        <v>127</v>
      </c>
      <c r="T9" s="154"/>
      <c r="U9" s="154" t="s">
        <v>128</v>
      </c>
      <c r="V9" s="154"/>
      <c r="W9" s="154" t="s">
        <v>129</v>
      </c>
      <c r="X9" s="154"/>
      <c r="Y9" s="154" t="s">
        <v>130</v>
      </c>
      <c r="Z9" s="154"/>
      <c r="AA9" s="154" t="s">
        <v>131</v>
      </c>
    </row>
    <row r="10" spans="1:27" ht="20.25" customHeight="1">
      <c r="A10" s="112"/>
      <c r="B10" s="120" t="s">
        <v>7</v>
      </c>
      <c r="C10" s="154" t="s">
        <v>132</v>
      </c>
      <c r="D10" s="154"/>
      <c r="E10" s="154" t="s">
        <v>133</v>
      </c>
      <c r="F10" s="154"/>
      <c r="G10" s="154" t="s">
        <v>134</v>
      </c>
      <c r="H10" s="154"/>
      <c r="I10" s="154" t="s">
        <v>135</v>
      </c>
      <c r="J10" s="154"/>
      <c r="K10" s="154" t="s">
        <v>136</v>
      </c>
      <c r="L10" s="154"/>
      <c r="M10" s="154" t="s">
        <v>137</v>
      </c>
      <c r="N10" s="154"/>
      <c r="O10" s="154" t="s">
        <v>136</v>
      </c>
      <c r="P10" s="154"/>
      <c r="Q10" s="154" t="s">
        <v>138</v>
      </c>
      <c r="R10" s="154"/>
      <c r="S10" s="154" t="s">
        <v>139</v>
      </c>
      <c r="T10" s="154"/>
      <c r="U10" s="154" t="s">
        <v>140</v>
      </c>
      <c r="V10" s="154"/>
      <c r="W10" s="154" t="s">
        <v>141</v>
      </c>
      <c r="X10" s="154"/>
      <c r="Y10" s="154" t="s">
        <v>142</v>
      </c>
      <c r="Z10" s="154"/>
      <c r="AA10" s="154" t="s">
        <v>140</v>
      </c>
    </row>
    <row r="11" spans="1:27" ht="20.25" customHeight="1">
      <c r="A11" s="112"/>
      <c r="B11" s="112"/>
      <c r="C11" s="207" t="s">
        <v>9</v>
      </c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</row>
    <row r="12" spans="1:27" ht="20.25" customHeight="1">
      <c r="A12" s="112" t="s">
        <v>243</v>
      </c>
      <c r="B12" s="11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</row>
    <row r="13" spans="1:27" ht="20.25" customHeight="1">
      <c r="A13" s="112" t="s">
        <v>244</v>
      </c>
      <c r="B13" s="112"/>
      <c r="C13" s="1">
        <v>817775625</v>
      </c>
      <c r="D13" s="33"/>
      <c r="E13" s="1">
        <v>504942690</v>
      </c>
      <c r="F13" s="1"/>
      <c r="G13" s="1">
        <v>17395000</v>
      </c>
      <c r="H13" s="1"/>
      <c r="I13" s="1">
        <v>241706561</v>
      </c>
      <c r="J13" s="1"/>
      <c r="K13" s="1">
        <v>166543832</v>
      </c>
      <c r="L13" s="33"/>
      <c r="M13" s="1">
        <v>-73604357</v>
      </c>
      <c r="N13" s="1"/>
      <c r="O13" s="1">
        <v>-17057865</v>
      </c>
      <c r="P13" s="33"/>
      <c r="Q13" s="1">
        <v>1627498</v>
      </c>
      <c r="R13" s="1"/>
      <c r="S13" s="33">
        <v>1375205891</v>
      </c>
      <c r="T13" s="1"/>
      <c r="U13" s="66">
        <f>SUM(O13:S13)</f>
        <v>1359775524</v>
      </c>
      <c r="V13" s="33"/>
      <c r="W13" s="66">
        <f>SUM(C13:M13,U13)</f>
        <v>3034534875</v>
      </c>
      <c r="X13" s="1"/>
      <c r="Y13" s="33">
        <v>551653956</v>
      </c>
      <c r="Z13" s="1"/>
      <c r="AA13" s="66">
        <f>SUM(W13:Y13)</f>
        <v>3586188831</v>
      </c>
    </row>
    <row r="14" spans="1:27" ht="20.25" customHeight="1">
      <c r="A14" s="180"/>
      <c r="B14" s="112"/>
      <c r="C14" s="1"/>
      <c r="D14" s="33"/>
      <c r="E14" s="1"/>
      <c r="F14" s="1"/>
      <c r="G14" s="1"/>
      <c r="H14" s="1"/>
      <c r="I14" s="1"/>
      <c r="J14" s="1"/>
      <c r="K14" s="1"/>
      <c r="L14" s="33"/>
      <c r="M14" s="1"/>
      <c r="N14" s="1"/>
      <c r="O14" s="1"/>
      <c r="P14" s="33"/>
      <c r="Q14" s="1"/>
      <c r="R14" s="1"/>
      <c r="S14" s="33"/>
      <c r="T14" s="1"/>
      <c r="U14" s="1"/>
      <c r="V14" s="33"/>
      <c r="W14" s="1"/>
      <c r="X14" s="1"/>
      <c r="Y14" s="33"/>
      <c r="Z14" s="1"/>
      <c r="AA14" s="1"/>
    </row>
    <row r="15" spans="1:27" ht="20.25" customHeight="1">
      <c r="A15" s="110" t="s">
        <v>143</v>
      </c>
      <c r="B15" s="110"/>
      <c r="C15" s="66"/>
      <c r="D15" s="33"/>
      <c r="E15" s="66"/>
      <c r="F15" s="66"/>
      <c r="G15" s="66"/>
      <c r="H15" s="66"/>
      <c r="I15" s="66"/>
      <c r="J15" s="66"/>
      <c r="K15" s="66"/>
      <c r="L15" s="33"/>
      <c r="M15" s="66"/>
      <c r="N15" s="33"/>
      <c r="O15" s="66"/>
      <c r="P15" s="66"/>
      <c r="Q15" s="66"/>
      <c r="R15" s="33"/>
      <c r="S15" s="33"/>
      <c r="T15" s="33"/>
      <c r="U15" s="66"/>
      <c r="V15" s="33"/>
      <c r="W15" s="66"/>
      <c r="X15" s="33"/>
      <c r="Y15" s="66"/>
      <c r="Z15" s="33"/>
      <c r="AA15" s="66"/>
    </row>
    <row r="16" spans="1:27" ht="20.25" customHeight="1">
      <c r="A16" s="174" t="s">
        <v>265</v>
      </c>
      <c r="B16" s="127"/>
      <c r="C16" s="66"/>
      <c r="D16" s="33"/>
      <c r="E16" s="66"/>
      <c r="F16" s="66"/>
      <c r="G16" s="66"/>
      <c r="H16" s="66"/>
      <c r="I16" s="66"/>
      <c r="J16" s="66"/>
      <c r="K16" s="66"/>
      <c r="L16" s="33"/>
      <c r="M16" s="66"/>
      <c r="N16" s="33"/>
      <c r="O16" s="66"/>
      <c r="P16" s="66"/>
      <c r="Q16" s="66"/>
      <c r="R16" s="33"/>
      <c r="S16" s="33"/>
      <c r="T16" s="33"/>
      <c r="U16" s="66"/>
      <c r="V16" s="33"/>
      <c r="W16" s="66"/>
      <c r="X16" s="33"/>
      <c r="Y16" s="66"/>
      <c r="Z16" s="33"/>
      <c r="AA16" s="4"/>
    </row>
    <row r="17" spans="1:30" ht="20.25" customHeight="1">
      <c r="A17" s="175" t="s">
        <v>268</v>
      </c>
      <c r="B17" s="176">
        <v>17</v>
      </c>
      <c r="C17" s="4">
        <v>160</v>
      </c>
      <c r="D17" s="18"/>
      <c r="E17" s="4">
        <v>800</v>
      </c>
      <c r="F17" s="4"/>
      <c r="G17" s="141">
        <v>0</v>
      </c>
      <c r="H17" s="4"/>
      <c r="I17" s="141">
        <v>0</v>
      </c>
      <c r="J17" s="4"/>
      <c r="K17" s="141">
        <v>0</v>
      </c>
      <c r="L17" s="18"/>
      <c r="M17" s="141">
        <v>0</v>
      </c>
      <c r="N17" s="18"/>
      <c r="O17" s="141">
        <v>0</v>
      </c>
      <c r="P17" s="4"/>
      <c r="Q17" s="141">
        <v>0</v>
      </c>
      <c r="R17" s="18"/>
      <c r="S17" s="141">
        <v>0</v>
      </c>
      <c r="T17" s="18"/>
      <c r="U17" s="141">
        <v>0</v>
      </c>
      <c r="V17" s="33"/>
      <c r="W17" s="38">
        <f>SUM(U17,C17:M17)</f>
        <v>960</v>
      </c>
      <c r="X17" s="61"/>
      <c r="Y17" s="141">
        <v>0</v>
      </c>
      <c r="Z17" s="61"/>
      <c r="AA17" s="38">
        <f>SUM(W17:Y17)</f>
        <v>960</v>
      </c>
    </row>
    <row r="18" spans="1:30" ht="20.25" customHeight="1">
      <c r="A18" s="174" t="s">
        <v>270</v>
      </c>
      <c r="B18" s="177"/>
      <c r="C18" s="36">
        <f>SUM(C17:C17)</f>
        <v>160</v>
      </c>
      <c r="D18" s="143"/>
      <c r="E18" s="36">
        <f>SUM(E17:E17)</f>
        <v>800</v>
      </c>
      <c r="F18" s="39"/>
      <c r="G18" s="142">
        <f>SUM(G17:G17)</f>
        <v>0</v>
      </c>
      <c r="H18" s="39"/>
      <c r="I18" s="142">
        <f>SUM(I17:I17)</f>
        <v>0</v>
      </c>
      <c r="J18" s="39"/>
      <c r="K18" s="142">
        <f>SUM(K17:K17)</f>
        <v>0</v>
      </c>
      <c r="L18" s="143"/>
      <c r="M18" s="142">
        <f>SUM(M17:M17)</f>
        <v>0</v>
      </c>
      <c r="N18" s="143"/>
      <c r="O18" s="142">
        <f>SUM(O17:O17)</f>
        <v>0</v>
      </c>
      <c r="P18" s="39"/>
      <c r="Q18" s="142">
        <f>SUM(Q17:Q17)</f>
        <v>0</v>
      </c>
      <c r="R18" s="143"/>
      <c r="S18" s="142">
        <f>SUM(S17:S17)</f>
        <v>0</v>
      </c>
      <c r="T18" s="143"/>
      <c r="U18" s="142">
        <f>SUM(U17:U17)</f>
        <v>0</v>
      </c>
      <c r="V18" s="143"/>
      <c r="W18" s="36">
        <f>SUM(W17:W17)</f>
        <v>960</v>
      </c>
      <c r="X18" s="143"/>
      <c r="Y18" s="142">
        <f>SUM(Y17:Y17)</f>
        <v>0</v>
      </c>
      <c r="Z18" s="143"/>
      <c r="AA18" s="36">
        <f>SUM(AA17:AA17)</f>
        <v>960</v>
      </c>
    </row>
    <row r="19" spans="1:30" ht="20.25" customHeight="1">
      <c r="A19" s="175"/>
      <c r="B19" s="175"/>
      <c r="C19" s="66"/>
      <c r="D19" s="33"/>
      <c r="E19" s="66"/>
      <c r="F19" s="66"/>
      <c r="G19" s="66"/>
      <c r="H19" s="66"/>
      <c r="I19" s="66"/>
      <c r="J19" s="66"/>
      <c r="K19" s="66"/>
      <c r="L19" s="33"/>
      <c r="M19" s="66"/>
      <c r="N19" s="33"/>
      <c r="O19" s="66"/>
      <c r="P19" s="66"/>
      <c r="Q19" s="66"/>
      <c r="R19" s="33"/>
      <c r="S19" s="33"/>
      <c r="T19" s="33"/>
      <c r="U19" s="66"/>
      <c r="V19" s="33"/>
      <c r="W19" s="66"/>
      <c r="X19" s="33"/>
      <c r="Y19" s="66"/>
      <c r="Z19" s="33"/>
      <c r="AA19" s="66"/>
    </row>
    <row r="20" spans="1:30" ht="20.25" customHeight="1">
      <c r="A20" s="174" t="s">
        <v>146</v>
      </c>
      <c r="B20" s="175"/>
      <c r="C20" s="66"/>
      <c r="D20" s="33"/>
      <c r="E20" s="66"/>
      <c r="F20" s="66"/>
      <c r="G20" s="66"/>
      <c r="H20" s="66"/>
      <c r="I20" s="66"/>
      <c r="J20" s="66"/>
      <c r="K20" s="66"/>
      <c r="L20" s="33"/>
      <c r="M20" s="66"/>
      <c r="N20" s="33"/>
      <c r="O20" s="66"/>
      <c r="P20" s="66"/>
      <c r="Q20" s="66"/>
      <c r="R20" s="33"/>
      <c r="S20" s="33"/>
      <c r="T20" s="33"/>
      <c r="U20" s="66"/>
      <c r="V20" s="33"/>
      <c r="W20" s="66"/>
      <c r="X20" s="33"/>
      <c r="Y20" s="66"/>
      <c r="Z20" s="33"/>
      <c r="AA20" s="66"/>
    </row>
    <row r="21" spans="1:30" ht="20.25" customHeight="1">
      <c r="A21" s="175" t="s">
        <v>147</v>
      </c>
      <c r="B21" s="176">
        <v>9</v>
      </c>
      <c r="C21" s="141">
        <v>0</v>
      </c>
      <c r="D21" s="33"/>
      <c r="E21" s="141">
        <v>0</v>
      </c>
      <c r="F21" s="66"/>
      <c r="G21" s="141">
        <v>0</v>
      </c>
      <c r="H21" s="66"/>
      <c r="I21" s="4">
        <v>-94274780</v>
      </c>
      <c r="J21" s="66"/>
      <c r="K21" s="4">
        <v>2980550</v>
      </c>
      <c r="L21" s="33"/>
      <c r="M21" s="141">
        <v>0</v>
      </c>
      <c r="N21" s="33"/>
      <c r="O21" s="141">
        <v>0</v>
      </c>
      <c r="P21" s="66"/>
      <c r="Q21" s="141">
        <v>0</v>
      </c>
      <c r="R21" s="33"/>
      <c r="S21" s="35">
        <v>10391296</v>
      </c>
      <c r="T21" s="61"/>
      <c r="U21" s="35">
        <f>SUM(O21:S21)</f>
        <v>10391296</v>
      </c>
      <c r="V21" s="61"/>
      <c r="W21" s="38">
        <f>SUM(U21,C21:M21)</f>
        <v>-80902934</v>
      </c>
      <c r="X21" s="61"/>
      <c r="Y21" s="38">
        <v>80312702</v>
      </c>
      <c r="Z21" s="61"/>
      <c r="AA21" s="38">
        <f>SUM(W21:Y21)</f>
        <v>-590232</v>
      </c>
    </row>
    <row r="22" spans="1:30" ht="20.25" customHeight="1">
      <c r="A22" s="177" t="s">
        <v>148</v>
      </c>
      <c r="B22" s="175"/>
      <c r="C22" s="142">
        <f>SUM(C21:C21)</f>
        <v>0</v>
      </c>
      <c r="D22" s="33"/>
      <c r="E22" s="142">
        <f>SUM(E21:E21)</f>
        <v>0</v>
      </c>
      <c r="F22" s="66"/>
      <c r="G22" s="142">
        <f>SUM(G21:G21)</f>
        <v>0</v>
      </c>
      <c r="H22" s="66"/>
      <c r="I22" s="36">
        <f>SUM(I21:I21)</f>
        <v>-94274780</v>
      </c>
      <c r="J22" s="66"/>
      <c r="K22" s="36">
        <f>SUM(K21:K21)</f>
        <v>2980550</v>
      </c>
      <c r="L22" s="33"/>
      <c r="M22" s="142">
        <f>SUM(M21:M21)</f>
        <v>0</v>
      </c>
      <c r="N22" s="33"/>
      <c r="O22" s="142">
        <f>SUM(O21:O21)</f>
        <v>0</v>
      </c>
      <c r="P22" s="66"/>
      <c r="Q22" s="142">
        <f>SUM(Q21:Q21)</f>
        <v>0</v>
      </c>
      <c r="R22" s="33"/>
      <c r="S22" s="36">
        <f>SUM(S21:S21)</f>
        <v>10391296</v>
      </c>
      <c r="T22" s="33"/>
      <c r="U22" s="36">
        <f>SUM(U21:U21)</f>
        <v>10391296</v>
      </c>
      <c r="V22" s="33"/>
      <c r="W22" s="36">
        <f>SUM(W21:W21)</f>
        <v>-80902934</v>
      </c>
      <c r="X22" s="33"/>
      <c r="Y22" s="36">
        <f>SUM(Y21:Y21)</f>
        <v>80312702</v>
      </c>
      <c r="Z22" s="33"/>
      <c r="AA22" s="36">
        <f>SUM(AA21:AA21)</f>
        <v>-590232</v>
      </c>
    </row>
    <row r="23" spans="1:30" ht="20.25" customHeight="1">
      <c r="A23" s="175"/>
      <c r="B23" s="175"/>
      <c r="C23" s="66"/>
      <c r="D23" s="33"/>
      <c r="E23" s="66"/>
      <c r="F23" s="66"/>
      <c r="G23" s="66"/>
      <c r="H23" s="66"/>
      <c r="I23" s="66"/>
      <c r="J23" s="66"/>
      <c r="K23" s="66"/>
      <c r="L23" s="33"/>
      <c r="M23" s="66"/>
      <c r="N23" s="33"/>
      <c r="O23" s="66"/>
      <c r="P23" s="66"/>
      <c r="Q23" s="66"/>
      <c r="R23" s="33"/>
      <c r="S23" s="33"/>
      <c r="T23" s="33"/>
      <c r="U23" s="66"/>
      <c r="V23" s="33"/>
      <c r="W23" s="66"/>
      <c r="X23" s="33"/>
      <c r="Y23" s="66"/>
      <c r="Z23" s="33"/>
      <c r="AA23" s="66"/>
    </row>
    <row r="24" spans="1:30" ht="20.25" customHeight="1">
      <c r="A24" s="177" t="s">
        <v>149</v>
      </c>
      <c r="B24" s="177"/>
      <c r="C24" s="10"/>
      <c r="D24" s="4"/>
      <c r="E24" s="10"/>
      <c r="F24" s="10"/>
      <c r="G24" s="10"/>
      <c r="H24" s="10"/>
      <c r="I24" s="141"/>
      <c r="J24" s="10"/>
      <c r="K24" s="10"/>
      <c r="L24" s="4"/>
      <c r="M24" s="10"/>
      <c r="N24" s="4"/>
      <c r="O24" s="10"/>
      <c r="P24" s="10"/>
      <c r="Q24" s="10"/>
      <c r="R24" s="4"/>
      <c r="S24" s="11"/>
      <c r="T24" s="4"/>
      <c r="U24" s="10"/>
      <c r="V24" s="4"/>
      <c r="W24" s="11"/>
      <c r="X24" s="4"/>
      <c r="Y24" s="11"/>
      <c r="Z24" s="4"/>
      <c r="AA24" s="11"/>
    </row>
    <row r="25" spans="1:30" ht="20.25" customHeight="1">
      <c r="A25" s="78" t="s">
        <v>156</v>
      </c>
      <c r="B25" s="78"/>
      <c r="C25" s="141">
        <v>0</v>
      </c>
      <c r="D25" s="38"/>
      <c r="E25" s="141">
        <v>0</v>
      </c>
      <c r="F25" s="42"/>
      <c r="G25" s="141">
        <v>0</v>
      </c>
      <c r="H25" s="42"/>
      <c r="I25" s="141">
        <v>0</v>
      </c>
      <c r="J25" s="42"/>
      <c r="K25" s="141">
        <v>0</v>
      </c>
      <c r="L25" s="38"/>
      <c r="M25" s="64">
        <f>'SI-8'!D50</f>
        <v>-219952532</v>
      </c>
      <c r="N25" s="38"/>
      <c r="O25" s="141">
        <v>0</v>
      </c>
      <c r="P25" s="42"/>
      <c r="Q25" s="141">
        <v>0</v>
      </c>
      <c r="R25" s="38"/>
      <c r="S25" s="141">
        <v>0</v>
      </c>
      <c r="T25" s="38"/>
      <c r="U25" s="141">
        <v>0</v>
      </c>
      <c r="V25" s="38"/>
      <c r="W25" s="38">
        <f>SUM(U25,C25:M25)</f>
        <v>-219952532</v>
      </c>
      <c r="X25" s="38"/>
      <c r="Y25" s="38">
        <f>'SI-8'!D51</f>
        <v>-66283266</v>
      </c>
      <c r="Z25" s="38"/>
      <c r="AA25" s="38">
        <f t="shared" ref="AA25:AA26" si="0">SUM(W25:Y25)</f>
        <v>-286235798</v>
      </c>
      <c r="AB25" s="57"/>
    </row>
    <row r="26" spans="1:30" ht="20.25" customHeight="1">
      <c r="A26" s="78" t="s">
        <v>151</v>
      </c>
      <c r="B26" s="178"/>
      <c r="C26" s="141">
        <v>0</v>
      </c>
      <c r="D26" s="62"/>
      <c r="E26" s="141">
        <v>0</v>
      </c>
      <c r="F26" s="62"/>
      <c r="G26" s="141">
        <v>0</v>
      </c>
      <c r="H26" s="62"/>
      <c r="I26" s="141">
        <v>0</v>
      </c>
      <c r="J26" s="63"/>
      <c r="K26" s="141">
        <v>0</v>
      </c>
      <c r="L26" s="62"/>
      <c r="M26" s="141">
        <v>0</v>
      </c>
      <c r="N26" s="62"/>
      <c r="O26" s="64">
        <v>195564</v>
      </c>
      <c r="P26" s="62"/>
      <c r="Q26" s="141">
        <v>0</v>
      </c>
      <c r="R26" s="63"/>
      <c r="S26" s="141">
        <v>123333327</v>
      </c>
      <c r="T26" s="62"/>
      <c r="U26" s="35">
        <f>SUM(O26:S26)</f>
        <v>123528891</v>
      </c>
      <c r="V26" s="62"/>
      <c r="W26" s="38">
        <f>SUM(U26,C26:M26)</f>
        <v>123528891</v>
      </c>
      <c r="X26" s="62"/>
      <c r="Y26" s="65">
        <v>1269819</v>
      </c>
      <c r="Z26" s="45"/>
      <c r="AA26" s="38">
        <f t="shared" si="0"/>
        <v>124798710</v>
      </c>
      <c r="AB26" s="57"/>
    </row>
    <row r="27" spans="1:30" ht="20.25" customHeight="1">
      <c r="A27" s="177" t="s">
        <v>105</v>
      </c>
      <c r="B27" s="177"/>
      <c r="C27" s="142">
        <f>SUM(C25:C26)</f>
        <v>0</v>
      </c>
      <c r="D27" s="33"/>
      <c r="E27" s="142">
        <f>SUM(E25:E26)</f>
        <v>0</v>
      </c>
      <c r="F27" s="66"/>
      <c r="G27" s="142">
        <f>SUM(G25:G26)</f>
        <v>0</v>
      </c>
      <c r="H27" s="66"/>
      <c r="I27" s="142">
        <f>SUM(I25:I26)</f>
        <v>0</v>
      </c>
      <c r="J27" s="66"/>
      <c r="K27" s="142">
        <f>SUM(K25:K26)</f>
        <v>0</v>
      </c>
      <c r="L27" s="33"/>
      <c r="M27" s="9">
        <f>SUM(M25:M26)</f>
        <v>-219952532</v>
      </c>
      <c r="N27" s="33"/>
      <c r="O27" s="9">
        <f>SUM(O25:O26)</f>
        <v>195564</v>
      </c>
      <c r="P27" s="66"/>
      <c r="Q27" s="142">
        <f>SUM(Q26)</f>
        <v>0</v>
      </c>
      <c r="R27" s="33"/>
      <c r="S27" s="142">
        <f>SUM(S25:S26)</f>
        <v>123333327</v>
      </c>
      <c r="T27" s="33"/>
      <c r="U27" s="9">
        <f>SUM(U25:U26)</f>
        <v>123528891</v>
      </c>
      <c r="V27" s="33"/>
      <c r="W27" s="9">
        <f>SUM(W25:W26)</f>
        <v>-96423641</v>
      </c>
      <c r="X27" s="33"/>
      <c r="Y27" s="9">
        <f>SUM(Y25:Y26)</f>
        <v>-65013447</v>
      </c>
      <c r="Z27" s="33"/>
      <c r="AA27" s="9">
        <f>SUM(AA25:AA26)</f>
        <v>-161437088</v>
      </c>
      <c r="AB27" s="57"/>
    </row>
    <row r="28" spans="1:30" ht="20.25" customHeight="1">
      <c r="A28" s="175"/>
      <c r="B28" s="175"/>
      <c r="C28" s="66"/>
      <c r="D28" s="33"/>
      <c r="E28" s="66"/>
      <c r="F28" s="66"/>
      <c r="G28" s="66"/>
      <c r="H28" s="66"/>
      <c r="I28" s="66"/>
      <c r="J28" s="66"/>
      <c r="K28" s="66"/>
      <c r="L28" s="33"/>
      <c r="M28" s="66"/>
      <c r="N28" s="33"/>
      <c r="O28" s="66"/>
      <c r="P28" s="66"/>
      <c r="Q28" s="66"/>
      <c r="R28" s="33"/>
      <c r="S28" s="33"/>
      <c r="T28" s="33"/>
      <c r="U28" s="66"/>
      <c r="V28" s="33"/>
      <c r="W28" s="66"/>
      <c r="X28" s="33"/>
      <c r="Y28" s="66"/>
      <c r="Z28" s="33"/>
      <c r="AA28" s="66"/>
    </row>
    <row r="29" spans="1:30" ht="20.25" customHeight="1">
      <c r="A29" s="175" t="s">
        <v>152</v>
      </c>
      <c r="B29" s="175"/>
      <c r="C29" s="141">
        <v>0</v>
      </c>
      <c r="D29" s="61"/>
      <c r="E29" s="141">
        <v>0</v>
      </c>
      <c r="F29" s="38"/>
      <c r="G29" s="141">
        <v>0</v>
      </c>
      <c r="H29" s="38"/>
      <c r="I29" s="141">
        <v>0</v>
      </c>
      <c r="J29" s="38"/>
      <c r="K29" s="141">
        <v>934291</v>
      </c>
      <c r="L29" s="61"/>
      <c r="M29" s="141">
        <v>-934291</v>
      </c>
      <c r="N29" s="61"/>
      <c r="O29" s="141">
        <v>0</v>
      </c>
      <c r="P29" s="38"/>
      <c r="Q29" s="141">
        <v>0</v>
      </c>
      <c r="R29" s="61"/>
      <c r="S29" s="141">
        <v>0</v>
      </c>
      <c r="T29" s="61"/>
      <c r="U29" s="141">
        <v>0</v>
      </c>
      <c r="V29" s="61"/>
      <c r="W29" s="141">
        <v>0</v>
      </c>
      <c r="X29" s="61"/>
      <c r="Y29" s="141">
        <v>0</v>
      </c>
      <c r="Z29" s="61"/>
      <c r="AA29" s="141">
        <v>0</v>
      </c>
    </row>
    <row r="30" spans="1:30" ht="20.25" customHeight="1">
      <c r="A30" s="78" t="s">
        <v>153</v>
      </c>
      <c r="B30" s="78"/>
      <c r="C30" s="141">
        <v>0</v>
      </c>
      <c r="D30" s="61"/>
      <c r="E30" s="141">
        <v>0</v>
      </c>
      <c r="F30" s="42"/>
      <c r="G30" s="141">
        <v>0</v>
      </c>
      <c r="H30" s="42"/>
      <c r="I30" s="141">
        <v>0</v>
      </c>
      <c r="J30" s="42"/>
      <c r="K30" s="141">
        <v>0</v>
      </c>
      <c r="L30" s="38"/>
      <c r="M30" s="42">
        <v>50703833</v>
      </c>
      <c r="N30" s="38"/>
      <c r="O30" s="141">
        <v>0</v>
      </c>
      <c r="P30" s="42"/>
      <c r="Q30" s="141">
        <v>0</v>
      </c>
      <c r="R30" s="38"/>
      <c r="S30" s="42">
        <f>-M30</f>
        <v>-50703833</v>
      </c>
      <c r="T30" s="38"/>
      <c r="U30" s="35">
        <f>SUM(O30:S30)</f>
        <v>-50703833</v>
      </c>
      <c r="V30" s="38"/>
      <c r="W30" s="141">
        <v>0</v>
      </c>
      <c r="X30" s="38"/>
      <c r="Y30" s="141">
        <v>0</v>
      </c>
      <c r="Z30" s="38"/>
      <c r="AA30" s="141">
        <v>0</v>
      </c>
    </row>
    <row r="31" spans="1:30" ht="19.5" customHeight="1" thickBot="1">
      <c r="A31" s="177" t="s">
        <v>245</v>
      </c>
      <c r="B31" s="177"/>
      <c r="C31" s="2">
        <f>SUM(C27,C22,C18,C13,C29:C30)</f>
        <v>817775785</v>
      </c>
      <c r="D31" s="33"/>
      <c r="E31" s="2">
        <f>SUM(E27,E22,E18,E13,E29:E30)</f>
        <v>504943490</v>
      </c>
      <c r="F31" s="66"/>
      <c r="G31" s="2">
        <f>SUM(G27,G22,G18,G13,G29:G30)</f>
        <v>17395000</v>
      </c>
      <c r="H31" s="66"/>
      <c r="I31" s="2">
        <f>SUM(I27,I22,I18,I13,I29:I30)</f>
        <v>147431781</v>
      </c>
      <c r="J31" s="66"/>
      <c r="K31" s="2">
        <f>SUM(K27,K22,K18,K13,K29:K30)</f>
        <v>170458673</v>
      </c>
      <c r="L31" s="66"/>
      <c r="M31" s="2">
        <f>SUM(M27,M22,M18,M13,M29:M30)</f>
        <v>-243787347</v>
      </c>
      <c r="N31" s="66"/>
      <c r="O31" s="2">
        <f>SUM(O27,O22,O18,O13,O29:O30)</f>
        <v>-16862301</v>
      </c>
      <c r="P31" s="66"/>
      <c r="Q31" s="2">
        <f>SUM(Q27,Q22,Q18,Q13,Q29:Q30)</f>
        <v>1627498</v>
      </c>
      <c r="R31" s="66"/>
      <c r="S31" s="2">
        <f>SUM(S27,S22,S18,S13,S29:S30)</f>
        <v>1458226681</v>
      </c>
      <c r="T31" s="66"/>
      <c r="U31" s="2">
        <f>SUM(U27,U22,U18,U13,U29:U30)</f>
        <v>1442991878</v>
      </c>
      <c r="V31" s="66"/>
      <c r="W31" s="2">
        <f>SUM(W27,W22,W18,W13,W29:W30)</f>
        <v>2857209260</v>
      </c>
      <c r="X31" s="66"/>
      <c r="Y31" s="2">
        <f>SUM(Y27,Y22,Y18,Y13,Y29:Y30)</f>
        <v>566953211</v>
      </c>
      <c r="Z31" s="66"/>
      <c r="AA31" s="2">
        <f>SUM(AA27,AA22,AA18,AA13,AA29:AA30)</f>
        <v>3424162471</v>
      </c>
      <c r="AC31" s="179"/>
      <c r="AD31" s="179"/>
    </row>
    <row r="32" spans="1:30" ht="20.25" customHeight="1" thickTop="1">
      <c r="D32" s="33"/>
    </row>
    <row r="33" spans="27:27">
      <c r="AA33" s="101"/>
    </row>
    <row r="34" spans="27:27" s="48" customFormat="1"/>
    <row r="35" spans="27:27" s="48" customFormat="1"/>
    <row r="36" spans="27:27" s="48" customFormat="1"/>
  </sheetData>
  <mergeCells count="4">
    <mergeCell ref="C4:AA4"/>
    <mergeCell ref="K5:M5"/>
    <mergeCell ref="O5:U5"/>
    <mergeCell ref="C11:AA11"/>
  </mergeCells>
  <pageMargins left="0.4" right="0.2" top="0.48" bottom="0.5" header="0.5" footer="0.5"/>
  <pageSetup paperSize="9" scale="52" firstPageNumber="10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8136E-15B2-4611-9D4E-E919A2FDAEF2}">
  <sheetPr>
    <tabColor rgb="FFFFFF00"/>
  </sheetPr>
  <dimension ref="A1:U31"/>
  <sheetViews>
    <sheetView view="pageBreakPreview" zoomScale="80" zoomScaleNormal="85" zoomScaleSheetLayoutView="80" zoomScalePageLayoutView="60" workbookViewId="0">
      <selection activeCell="E28" sqref="E28"/>
    </sheetView>
  </sheetViews>
  <sheetFormatPr defaultColWidth="8.88671875" defaultRowHeight="20.25" customHeight="1"/>
  <cols>
    <col min="1" max="1" width="56.5546875" style="97" customWidth="1"/>
    <col min="2" max="2" width="10.5546875" style="176" customWidth="1"/>
    <col min="3" max="3" width="15.5546875" style="97" bestFit="1" customWidth="1"/>
    <col min="4" max="4" width="1.44140625" style="97" customWidth="1"/>
    <col min="5" max="5" width="14.5546875" style="97" customWidth="1"/>
    <col min="6" max="6" width="1" style="97" customWidth="1"/>
    <col min="7" max="7" width="13.5546875" style="97" customWidth="1"/>
    <col min="8" max="8" width="1.44140625" style="97" customWidth="1"/>
    <col min="9" max="9" width="14.5546875" style="97" customWidth="1"/>
    <col min="10" max="10" width="1.44140625" style="97" customWidth="1"/>
    <col min="11" max="11" width="16.5546875" style="97" customWidth="1"/>
    <col min="12" max="12" width="1.44140625" style="97" customWidth="1"/>
    <col min="13" max="13" width="17.5546875" style="97" customWidth="1"/>
    <col min="14" max="16384" width="8.88671875" style="97"/>
  </cols>
  <sheetData>
    <row r="1" spans="1:15" ht="20.25" customHeight="1">
      <c r="A1" s="76" t="s">
        <v>0</v>
      </c>
      <c r="B1" s="18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5" ht="20.25" customHeight="1">
      <c r="A2" s="117" t="s">
        <v>158</v>
      </c>
      <c r="B2" s="182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5" ht="20.25" customHeight="1"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5" s="128" customFormat="1" ht="20.25" customHeight="1">
      <c r="A4" s="178"/>
      <c r="B4" s="176"/>
      <c r="C4" s="212" t="s">
        <v>159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s="128" customFormat="1" ht="20.25" customHeight="1">
      <c r="A5" s="178"/>
      <c r="B5" s="176"/>
      <c r="C5" s="183"/>
      <c r="D5" s="183"/>
      <c r="E5" s="184"/>
      <c r="F5" s="183"/>
      <c r="G5" s="213"/>
      <c r="H5" s="213"/>
      <c r="I5" s="213"/>
      <c r="J5" s="184"/>
      <c r="K5" s="184" t="s">
        <v>160</v>
      </c>
      <c r="L5" s="183"/>
      <c r="M5" s="183"/>
    </row>
    <row r="6" spans="1:15" s="128" customFormat="1" ht="20.25" customHeight="1">
      <c r="B6" s="176"/>
      <c r="C6" s="184"/>
      <c r="D6" s="184"/>
      <c r="E6" s="154"/>
      <c r="F6" s="184"/>
      <c r="G6" s="214" t="s">
        <v>161</v>
      </c>
      <c r="H6" s="214"/>
      <c r="I6" s="214"/>
      <c r="J6" s="184"/>
      <c r="K6" s="185" t="s">
        <v>140</v>
      </c>
      <c r="L6" s="184"/>
    </row>
    <row r="7" spans="1:15" s="128" customFormat="1" ht="20.25" customHeight="1">
      <c r="B7" s="176"/>
      <c r="C7" s="154" t="s">
        <v>110</v>
      </c>
      <c r="D7" s="154"/>
      <c r="E7" s="154"/>
      <c r="F7" s="184"/>
      <c r="G7" s="184"/>
      <c r="H7" s="184"/>
      <c r="I7" s="184"/>
      <c r="J7" s="184"/>
      <c r="K7" s="154"/>
      <c r="L7" s="184"/>
      <c r="M7" s="154"/>
    </row>
    <row r="8" spans="1:15" s="128" customFormat="1" ht="20.25" customHeight="1">
      <c r="B8" s="176"/>
      <c r="C8" s="154" t="s">
        <v>113</v>
      </c>
      <c r="D8" s="154"/>
      <c r="E8" s="154" t="s">
        <v>121</v>
      </c>
      <c r="F8" s="184"/>
      <c r="G8" s="154" t="s">
        <v>123</v>
      </c>
      <c r="H8" s="184"/>
      <c r="J8" s="154"/>
      <c r="K8" s="154" t="s">
        <v>127</v>
      </c>
      <c r="L8" s="184"/>
      <c r="M8" s="154" t="s">
        <v>131</v>
      </c>
    </row>
    <row r="9" spans="1:15" s="128" customFormat="1" ht="20.25" customHeight="1">
      <c r="B9" s="120" t="s">
        <v>7</v>
      </c>
      <c r="C9" s="154" t="s">
        <v>162</v>
      </c>
      <c r="D9" s="154"/>
      <c r="E9" s="154" t="s">
        <v>133</v>
      </c>
      <c r="F9" s="184"/>
      <c r="G9" s="154" t="s">
        <v>136</v>
      </c>
      <c r="H9" s="184"/>
      <c r="I9" s="154" t="s">
        <v>163</v>
      </c>
      <c r="J9" s="154"/>
      <c r="K9" s="154" t="s">
        <v>139</v>
      </c>
      <c r="L9" s="184"/>
      <c r="M9" s="154" t="s">
        <v>140</v>
      </c>
    </row>
    <row r="10" spans="1:15" s="128" customFormat="1" ht="20.25" customHeight="1">
      <c r="B10" s="176"/>
      <c r="C10" s="207" t="s">
        <v>9</v>
      </c>
      <c r="D10" s="207"/>
      <c r="E10" s="207"/>
      <c r="F10" s="207"/>
      <c r="G10" s="207"/>
      <c r="H10" s="207"/>
      <c r="I10" s="207"/>
      <c r="J10" s="207"/>
      <c r="K10" s="207"/>
      <c r="L10" s="207"/>
      <c r="M10" s="207"/>
    </row>
    <row r="11" spans="1:15" s="128" customFormat="1" ht="20.25" customHeight="1">
      <c r="A11" s="112" t="s">
        <v>154</v>
      </c>
      <c r="B11" s="162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</row>
    <row r="12" spans="1:15" ht="20.25" customHeight="1">
      <c r="A12" s="177" t="s">
        <v>155</v>
      </c>
      <c r="B12" s="186"/>
      <c r="C12" s="1">
        <v>817775625</v>
      </c>
      <c r="D12" s="1"/>
      <c r="E12" s="1">
        <v>504942690</v>
      </c>
      <c r="F12" s="1"/>
      <c r="G12" s="1">
        <v>101287662</v>
      </c>
      <c r="H12" s="1"/>
      <c r="I12" s="1">
        <v>920162153</v>
      </c>
      <c r="J12" s="1"/>
      <c r="K12" s="1">
        <v>474768906</v>
      </c>
      <c r="L12" s="1"/>
      <c r="M12" s="1">
        <f>SUM(C12:K12)</f>
        <v>2818937036</v>
      </c>
      <c r="N12" s="101"/>
      <c r="O12" s="34"/>
    </row>
    <row r="13" spans="1:15" ht="20.25" customHeight="1">
      <c r="A13" s="177"/>
      <c r="B13" s="186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01"/>
      <c r="O13" s="34"/>
    </row>
    <row r="14" spans="1:15" ht="18.75" customHeight="1">
      <c r="A14" s="177" t="s">
        <v>164</v>
      </c>
      <c r="B14" s="177"/>
      <c r="C14" s="177"/>
      <c r="D14" s="42"/>
      <c r="E14" s="46"/>
      <c r="F14" s="42"/>
      <c r="G14" s="46"/>
      <c r="H14" s="42"/>
      <c r="I14" s="38"/>
      <c r="J14" s="42"/>
      <c r="K14" s="46"/>
      <c r="L14" s="42"/>
      <c r="M14" s="38"/>
      <c r="N14" s="35"/>
    </row>
    <row r="15" spans="1:15" ht="18.75" customHeight="1">
      <c r="A15" s="127" t="s">
        <v>271</v>
      </c>
      <c r="B15" s="127"/>
      <c r="C15" s="127"/>
      <c r="D15" s="42"/>
      <c r="E15" s="46"/>
      <c r="F15" s="42"/>
      <c r="G15" s="46"/>
      <c r="H15" s="42"/>
      <c r="I15" s="38"/>
      <c r="J15" s="42"/>
      <c r="K15" s="46"/>
      <c r="L15" s="42"/>
      <c r="M15" s="38"/>
      <c r="N15" s="35"/>
    </row>
    <row r="16" spans="1:15" ht="18.75" customHeight="1">
      <c r="A16" s="97" t="s">
        <v>144</v>
      </c>
      <c r="B16" s="123">
        <v>24</v>
      </c>
      <c r="C16" s="144">
        <v>0</v>
      </c>
      <c r="D16" s="1"/>
      <c r="E16" s="144">
        <v>0</v>
      </c>
      <c r="F16" s="137"/>
      <c r="G16" s="144">
        <v>0</v>
      </c>
      <c r="H16" s="42"/>
      <c r="I16" s="38">
        <v>-98129355</v>
      </c>
      <c r="J16" s="42"/>
      <c r="K16" s="144">
        <v>0</v>
      </c>
      <c r="L16" s="42"/>
      <c r="M16" s="38">
        <f>SUM(C16:K16)</f>
        <v>-98129355</v>
      </c>
      <c r="N16" s="38"/>
    </row>
    <row r="17" spans="1:21" ht="18.75" customHeight="1">
      <c r="A17" s="177" t="s">
        <v>269</v>
      </c>
      <c r="B17" s="177"/>
      <c r="C17" s="145">
        <f>SUM(C15,C16)</f>
        <v>0</v>
      </c>
      <c r="D17" s="46"/>
      <c r="E17" s="145">
        <f>SUM(E15,E16)</f>
        <v>0</v>
      </c>
      <c r="F17" s="46"/>
      <c r="G17" s="145">
        <f>SUM(G15,G16)</f>
        <v>0</v>
      </c>
      <c r="H17" s="151"/>
      <c r="I17" s="9">
        <f>SUM(I15,I16)</f>
        <v>-98129355</v>
      </c>
      <c r="J17" s="151"/>
      <c r="K17" s="145">
        <f>SUM(K15,K16)</f>
        <v>0</v>
      </c>
      <c r="L17" s="151"/>
      <c r="M17" s="9">
        <f>SUM(M15,M16)</f>
        <v>-98129355</v>
      </c>
      <c r="N17" s="151"/>
    </row>
    <row r="18" spans="1:21" ht="20.25" customHeight="1">
      <c r="A18" s="177"/>
      <c r="B18" s="186"/>
      <c r="C18" s="43"/>
      <c r="D18" s="43"/>
      <c r="E18" s="43"/>
      <c r="F18" s="43"/>
      <c r="G18" s="43"/>
      <c r="H18" s="44"/>
      <c r="I18" s="43"/>
      <c r="J18" s="44"/>
      <c r="K18" s="43"/>
      <c r="L18" s="43"/>
      <c r="M18" s="43"/>
      <c r="N18" s="101"/>
      <c r="O18" s="34"/>
    </row>
    <row r="19" spans="1:21" s="84" customFormat="1" ht="20.25" customHeight="1">
      <c r="A19" s="177" t="s">
        <v>267</v>
      </c>
      <c r="B19" s="186"/>
      <c r="C19" s="10"/>
      <c r="D19" s="4"/>
      <c r="E19" s="10"/>
      <c r="F19" s="7"/>
      <c r="G19" s="10"/>
      <c r="H19" s="4"/>
      <c r="I19" s="10"/>
      <c r="J19" s="7"/>
      <c r="K19" s="10"/>
      <c r="L19" s="4"/>
      <c r="M19" s="10"/>
      <c r="N19" s="11"/>
      <c r="O19" s="10"/>
      <c r="P19" s="11"/>
      <c r="Q19" s="11"/>
      <c r="R19" s="11"/>
      <c r="S19" s="11"/>
      <c r="T19" s="11"/>
      <c r="U19" s="11"/>
    </row>
    <row r="20" spans="1:21" ht="20.25" customHeight="1">
      <c r="A20" s="78" t="s">
        <v>266</v>
      </c>
      <c r="C20" s="144">
        <v>0</v>
      </c>
      <c r="D20" s="151"/>
      <c r="E20" s="144">
        <v>0</v>
      </c>
      <c r="F20" s="151"/>
      <c r="G20" s="144">
        <v>0</v>
      </c>
      <c r="H20" s="4"/>
      <c r="I20" s="11">
        <f>'SI-8'!J29</f>
        <v>-50053627</v>
      </c>
      <c r="J20" s="4"/>
      <c r="K20" s="144">
        <v>0</v>
      </c>
      <c r="L20" s="4"/>
      <c r="M20" s="11">
        <f>SUM(C20:K20)</f>
        <v>-50053627</v>
      </c>
    </row>
    <row r="21" spans="1:21" ht="20.25" customHeight="1">
      <c r="A21" s="78" t="s">
        <v>151</v>
      </c>
      <c r="C21" s="144">
        <v>0</v>
      </c>
      <c r="D21" s="151"/>
      <c r="E21" s="144">
        <v>0</v>
      </c>
      <c r="F21" s="151"/>
      <c r="G21" s="144">
        <v>0</v>
      </c>
      <c r="H21" s="4"/>
      <c r="I21" s="11">
        <f>'SI-8'!J46</f>
        <v>4951881</v>
      </c>
      <c r="J21" s="4"/>
      <c r="K21" s="144">
        <v>0</v>
      </c>
      <c r="L21" s="4"/>
      <c r="M21" s="11">
        <f>SUM(C21:K21)</f>
        <v>4951881</v>
      </c>
    </row>
    <row r="22" spans="1:21" ht="20.25" customHeight="1">
      <c r="A22" s="177" t="s">
        <v>105</v>
      </c>
      <c r="B22" s="186"/>
      <c r="C22" s="145">
        <f>SUM(C20)</f>
        <v>0</v>
      </c>
      <c r="D22" s="46"/>
      <c r="E22" s="145">
        <f>SUM(E20)</f>
        <v>0</v>
      </c>
      <c r="F22" s="46"/>
      <c r="G22" s="145">
        <f>SUM(G20)</f>
        <v>0</v>
      </c>
      <c r="H22" s="66"/>
      <c r="I22" s="9">
        <f>SUM(I20:I21)</f>
        <v>-45101746</v>
      </c>
      <c r="J22" s="66"/>
      <c r="K22" s="145">
        <f>SUM(K20)</f>
        <v>0</v>
      </c>
      <c r="L22" s="66"/>
      <c r="M22" s="9">
        <f>SUM(M20:M21)</f>
        <v>-45101746</v>
      </c>
      <c r="N22" s="101"/>
    </row>
    <row r="23" spans="1:21" ht="20.25" customHeight="1">
      <c r="A23" s="177"/>
      <c r="B23" s="186"/>
      <c r="C23" s="151"/>
      <c r="D23" s="151"/>
      <c r="E23" s="151"/>
      <c r="F23" s="151"/>
      <c r="G23" s="151"/>
      <c r="H23" s="66"/>
      <c r="I23" s="66"/>
      <c r="J23" s="66"/>
      <c r="K23" s="66"/>
      <c r="L23" s="66"/>
      <c r="M23" s="66"/>
    </row>
    <row r="24" spans="1:21" ht="20.25" customHeight="1">
      <c r="A24" s="175" t="s">
        <v>153</v>
      </c>
      <c r="C24" s="144">
        <v>0</v>
      </c>
      <c r="D24" s="151"/>
      <c r="E24" s="144">
        <v>0</v>
      </c>
      <c r="F24" s="151"/>
      <c r="G24" s="144">
        <v>0</v>
      </c>
      <c r="H24" s="38"/>
      <c r="I24" s="35">
        <v>15539015</v>
      </c>
      <c r="J24" s="38"/>
      <c r="K24" s="35">
        <v>-15539015</v>
      </c>
      <c r="L24" s="38"/>
      <c r="M24" s="144">
        <f>SUM(C24:K24)</f>
        <v>0</v>
      </c>
    </row>
    <row r="25" spans="1:21" ht="20.25" customHeight="1" thickBot="1">
      <c r="A25" s="177" t="s">
        <v>167</v>
      </c>
      <c r="B25" s="186"/>
      <c r="C25" s="2">
        <f>SUM(C12,C24:C24,C22,C17)</f>
        <v>817775625</v>
      </c>
      <c r="D25" s="66"/>
      <c r="E25" s="2">
        <f>SUM(E12,E24:E24,E22,E17)</f>
        <v>504942690</v>
      </c>
      <c r="F25" s="66"/>
      <c r="G25" s="2">
        <f>SUM(G12,G24:G24,G22,G17)</f>
        <v>101287662</v>
      </c>
      <c r="H25" s="66"/>
      <c r="I25" s="2">
        <f>SUM(I12,I24:I24,I22,I17)</f>
        <v>792470067</v>
      </c>
      <c r="J25" s="66"/>
      <c r="K25" s="2">
        <f>SUM(K12,K24:K24,K22,K17)</f>
        <v>459229891</v>
      </c>
      <c r="L25" s="66"/>
      <c r="M25" s="2">
        <f>SUM(M12,M24:M24,M22,M17)</f>
        <v>2675705935</v>
      </c>
      <c r="N25" s="34"/>
    </row>
    <row r="26" spans="1:21" ht="20.25" customHeight="1" thickTop="1"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</row>
    <row r="27" spans="1:21" ht="20.25" customHeight="1">
      <c r="C27" s="101"/>
      <c r="E27" s="101"/>
      <c r="G27" s="101"/>
      <c r="I27" s="101"/>
      <c r="K27" s="101"/>
      <c r="M27" s="101"/>
    </row>
    <row r="31" spans="1:21" ht="13.8">
      <c r="C31" s="101"/>
      <c r="E31" s="101"/>
      <c r="G31" s="101"/>
      <c r="I31" s="101"/>
      <c r="K31" s="101"/>
      <c r="M31" s="101"/>
    </row>
  </sheetData>
  <mergeCells count="4">
    <mergeCell ref="C4:M4"/>
    <mergeCell ref="G5:I5"/>
    <mergeCell ref="G6:I6"/>
    <mergeCell ref="C10:M10"/>
  </mergeCells>
  <pageMargins left="0.7" right="0.7" top="0.48" bottom="0.5" header="0.5" footer="0.5"/>
  <pageSetup paperSize="9" scale="80" firstPageNumber="11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8A7F6-5C49-404E-B668-24A4C2B34ECA}">
  <sheetPr>
    <tabColor rgb="FFFFFF00"/>
  </sheetPr>
  <dimension ref="A1:U32"/>
  <sheetViews>
    <sheetView view="pageBreakPreview" topLeftCell="B1" zoomScaleNormal="85" zoomScaleSheetLayoutView="100" zoomScalePageLayoutView="60" workbookViewId="0">
      <selection activeCell="N1" sqref="N1"/>
    </sheetView>
  </sheetViews>
  <sheetFormatPr defaultColWidth="8.88671875" defaultRowHeight="20.25" customHeight="1"/>
  <cols>
    <col min="1" max="1" width="56.5546875" style="97" customWidth="1"/>
    <col min="2" max="2" width="10.5546875" style="176" customWidth="1"/>
    <col min="3" max="3" width="15.5546875" style="97" bestFit="1" customWidth="1"/>
    <col min="4" max="4" width="1.44140625" style="97" customWidth="1"/>
    <col min="5" max="5" width="14.5546875" style="97" customWidth="1"/>
    <col min="6" max="6" width="1" style="97" customWidth="1"/>
    <col min="7" max="7" width="13.5546875" style="97" customWidth="1"/>
    <col min="8" max="8" width="1.44140625" style="97" customWidth="1"/>
    <col min="9" max="9" width="14.5546875" style="97" customWidth="1"/>
    <col min="10" max="10" width="1.44140625" style="97" customWidth="1"/>
    <col min="11" max="11" width="16.5546875" style="97" customWidth="1"/>
    <col min="12" max="12" width="1.44140625" style="97" customWidth="1"/>
    <col min="13" max="13" width="17.5546875" style="97" customWidth="1"/>
    <col min="14" max="16384" width="8.88671875" style="97"/>
  </cols>
  <sheetData>
    <row r="1" spans="1:15" ht="20.25" customHeight="1">
      <c r="A1" s="76" t="s">
        <v>0</v>
      </c>
      <c r="B1" s="18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5" ht="20.25" customHeight="1">
      <c r="A2" s="117" t="s">
        <v>158</v>
      </c>
      <c r="B2" s="182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5" ht="20.25" customHeight="1"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5" s="128" customFormat="1" ht="20.25" customHeight="1">
      <c r="A4" s="178"/>
      <c r="B4" s="176"/>
      <c r="C4" s="212" t="s">
        <v>159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s="128" customFormat="1" ht="20.25" customHeight="1">
      <c r="A5" s="178"/>
      <c r="B5" s="176"/>
      <c r="C5" s="183"/>
      <c r="D5" s="183"/>
      <c r="E5" s="184"/>
      <c r="F5" s="183"/>
      <c r="G5" s="213"/>
      <c r="H5" s="213"/>
      <c r="I5" s="213"/>
      <c r="J5" s="184"/>
      <c r="K5" s="184" t="s">
        <v>160</v>
      </c>
      <c r="L5" s="183"/>
      <c r="M5" s="183"/>
    </row>
    <row r="6" spans="1:15" s="128" customFormat="1" ht="20.25" customHeight="1">
      <c r="B6" s="176"/>
      <c r="C6" s="184"/>
      <c r="D6" s="184"/>
      <c r="E6" s="154"/>
      <c r="F6" s="184"/>
      <c r="G6" s="214" t="s">
        <v>161</v>
      </c>
      <c r="H6" s="214"/>
      <c r="I6" s="214"/>
      <c r="J6" s="184"/>
      <c r="K6" s="185" t="s">
        <v>140</v>
      </c>
      <c r="L6" s="184"/>
    </row>
    <row r="7" spans="1:15" s="128" customFormat="1" ht="20.25" customHeight="1">
      <c r="B7" s="176"/>
      <c r="C7" s="154" t="s">
        <v>110</v>
      </c>
      <c r="D7" s="154"/>
      <c r="E7" s="154"/>
      <c r="F7" s="184"/>
      <c r="G7" s="184"/>
      <c r="H7" s="184"/>
      <c r="I7" s="184"/>
      <c r="J7" s="184"/>
      <c r="K7" s="154"/>
      <c r="L7" s="184"/>
      <c r="M7" s="154"/>
    </row>
    <row r="8" spans="1:15" s="128" customFormat="1" ht="20.25" customHeight="1">
      <c r="B8" s="176"/>
      <c r="C8" s="154" t="s">
        <v>113</v>
      </c>
      <c r="D8" s="154"/>
      <c r="E8" s="154" t="s">
        <v>121</v>
      </c>
      <c r="F8" s="184"/>
      <c r="G8" s="154" t="s">
        <v>123</v>
      </c>
      <c r="H8" s="184"/>
      <c r="J8" s="154"/>
      <c r="K8" s="154" t="s">
        <v>127</v>
      </c>
      <c r="L8" s="184"/>
      <c r="M8" s="154" t="s">
        <v>131</v>
      </c>
    </row>
    <row r="9" spans="1:15" s="128" customFormat="1" ht="20.25" customHeight="1">
      <c r="B9" s="120" t="s">
        <v>7</v>
      </c>
      <c r="C9" s="154" t="s">
        <v>162</v>
      </c>
      <c r="D9" s="154"/>
      <c r="E9" s="154" t="s">
        <v>133</v>
      </c>
      <c r="F9" s="184"/>
      <c r="G9" s="154" t="s">
        <v>136</v>
      </c>
      <c r="H9" s="184"/>
      <c r="I9" s="154" t="s">
        <v>163</v>
      </c>
      <c r="J9" s="154"/>
      <c r="K9" s="154" t="s">
        <v>139</v>
      </c>
      <c r="L9" s="184"/>
      <c r="M9" s="154" t="s">
        <v>140</v>
      </c>
    </row>
    <row r="10" spans="1:15" s="128" customFormat="1" ht="20.25" customHeight="1">
      <c r="B10" s="176"/>
      <c r="C10" s="207" t="s">
        <v>9</v>
      </c>
      <c r="D10" s="207"/>
      <c r="E10" s="207"/>
      <c r="F10" s="207"/>
      <c r="G10" s="207"/>
      <c r="H10" s="207"/>
      <c r="I10" s="207"/>
      <c r="J10" s="207"/>
      <c r="K10" s="207"/>
      <c r="L10" s="207"/>
      <c r="M10" s="207"/>
    </row>
    <row r="11" spans="1:15" s="128" customFormat="1" ht="20.25" customHeight="1">
      <c r="A11" s="112" t="s">
        <v>243</v>
      </c>
      <c r="B11" s="162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</row>
    <row r="12" spans="1:15" ht="20.25" customHeight="1">
      <c r="A12" s="177" t="s">
        <v>244</v>
      </c>
      <c r="B12" s="186"/>
      <c r="C12" s="1">
        <v>817775625</v>
      </c>
      <c r="D12" s="1"/>
      <c r="E12" s="1">
        <v>504942690</v>
      </c>
      <c r="F12" s="1"/>
      <c r="G12" s="1">
        <v>101287662</v>
      </c>
      <c r="H12" s="1"/>
      <c r="I12" s="1">
        <v>792470067</v>
      </c>
      <c r="J12" s="1"/>
      <c r="K12" s="1">
        <v>459229891</v>
      </c>
      <c r="L12" s="1"/>
      <c r="M12" s="1">
        <f>SUM(C12:K12)</f>
        <v>2675705935</v>
      </c>
      <c r="N12" s="101"/>
      <c r="O12" s="34"/>
    </row>
    <row r="13" spans="1:15" ht="20.25" customHeight="1">
      <c r="A13" s="177"/>
      <c r="B13" s="186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01"/>
      <c r="O13" s="34"/>
    </row>
    <row r="14" spans="1:15" ht="18.75" customHeight="1">
      <c r="A14" s="177" t="s">
        <v>164</v>
      </c>
      <c r="B14" s="177"/>
      <c r="C14" s="177"/>
      <c r="D14" s="42"/>
      <c r="E14" s="46"/>
      <c r="F14" s="42"/>
      <c r="G14" s="46"/>
      <c r="H14" s="42"/>
      <c r="I14" s="38"/>
      <c r="J14" s="42"/>
      <c r="K14" s="46"/>
      <c r="L14" s="42"/>
      <c r="M14" s="38"/>
      <c r="N14" s="35"/>
    </row>
    <row r="15" spans="1:15" ht="18.75" customHeight="1">
      <c r="A15" s="127" t="s">
        <v>275</v>
      </c>
      <c r="B15" s="127"/>
      <c r="C15" s="127"/>
      <c r="D15" s="42"/>
      <c r="E15" s="46"/>
      <c r="F15" s="42"/>
      <c r="G15" s="46"/>
      <c r="H15" s="42"/>
      <c r="I15" s="38"/>
      <c r="J15" s="42"/>
      <c r="K15" s="46"/>
      <c r="L15" s="42"/>
      <c r="M15" s="38"/>
      <c r="N15" s="35"/>
    </row>
    <row r="16" spans="1:15" ht="18.75" customHeight="1">
      <c r="A16" s="97" t="s">
        <v>268</v>
      </c>
      <c r="B16" s="123">
        <v>17</v>
      </c>
      <c r="C16" s="187">
        <v>160</v>
      </c>
      <c r="D16" s="42"/>
      <c r="E16" s="46">
        <v>800</v>
      </c>
      <c r="F16" s="42"/>
      <c r="G16" s="144">
        <v>0</v>
      </c>
      <c r="H16" s="42"/>
      <c r="I16" s="144">
        <v>0</v>
      </c>
      <c r="J16" s="42"/>
      <c r="K16" s="144">
        <v>0</v>
      </c>
      <c r="L16" s="42"/>
      <c r="M16" s="35">
        <f>SUM(C16:K16)</f>
        <v>960</v>
      </c>
      <c r="N16" s="35"/>
    </row>
    <row r="17" spans="1:21" ht="18.75" customHeight="1">
      <c r="A17" s="177" t="s">
        <v>165</v>
      </c>
      <c r="B17" s="177"/>
      <c r="C17" s="9">
        <f>SUM(C16:C16)</f>
        <v>160</v>
      </c>
      <c r="D17" s="151"/>
      <c r="E17" s="9">
        <f>SUM(E16:E16)</f>
        <v>800</v>
      </c>
      <c r="F17" s="151"/>
      <c r="G17" s="145">
        <f>SUM(G16:G16)</f>
        <v>0</v>
      </c>
      <c r="H17" s="151"/>
      <c r="I17" s="145">
        <f>SUM(I16:I16)</f>
        <v>0</v>
      </c>
      <c r="J17" s="151"/>
      <c r="K17" s="145">
        <f>SUM(K16:K16)</f>
        <v>0</v>
      </c>
      <c r="L17" s="151"/>
      <c r="M17" s="9">
        <f>SUM(M16:M16)</f>
        <v>960</v>
      </c>
      <c r="N17" s="151"/>
    </row>
    <row r="18" spans="1:21" ht="20.25" customHeight="1">
      <c r="A18" s="177"/>
      <c r="B18" s="186"/>
      <c r="C18" s="43"/>
      <c r="D18" s="43"/>
      <c r="E18" s="43"/>
      <c r="F18" s="43"/>
      <c r="G18" s="43"/>
      <c r="H18" s="44"/>
      <c r="I18" s="43"/>
      <c r="J18" s="44"/>
      <c r="K18" s="43"/>
      <c r="L18" s="43"/>
      <c r="M18" s="43"/>
      <c r="N18" s="101"/>
      <c r="O18" s="34"/>
    </row>
    <row r="19" spans="1:21" s="84" customFormat="1" ht="20.25" customHeight="1">
      <c r="A19" s="177" t="s">
        <v>149</v>
      </c>
      <c r="B19" s="186"/>
      <c r="C19" s="10"/>
      <c r="D19" s="4"/>
      <c r="E19" s="10"/>
      <c r="F19" s="7"/>
      <c r="G19" s="10"/>
      <c r="H19" s="4"/>
      <c r="I19" s="10"/>
      <c r="J19" s="7"/>
      <c r="K19" s="10"/>
      <c r="L19" s="4"/>
      <c r="M19" s="10"/>
      <c r="N19" s="11"/>
      <c r="O19" s="10"/>
      <c r="P19" s="11"/>
      <c r="Q19" s="11"/>
      <c r="R19" s="11"/>
      <c r="S19" s="11"/>
      <c r="T19" s="11"/>
      <c r="U19" s="11"/>
    </row>
    <row r="20" spans="1:21" ht="20.25" customHeight="1">
      <c r="A20" s="78" t="s">
        <v>150</v>
      </c>
      <c r="C20" s="144">
        <v>0</v>
      </c>
      <c r="D20" s="7"/>
      <c r="E20" s="144">
        <v>0</v>
      </c>
      <c r="F20" s="7"/>
      <c r="G20" s="144">
        <v>0</v>
      </c>
      <c r="H20" s="4"/>
      <c r="I20" s="35">
        <f>'SI-8'!H29</f>
        <v>40050576</v>
      </c>
      <c r="J20" s="4"/>
      <c r="K20" s="144">
        <v>0</v>
      </c>
      <c r="L20" s="4"/>
      <c r="M20" s="35">
        <f>SUM(C20:K20)</f>
        <v>40050576</v>
      </c>
    </row>
    <row r="21" spans="1:21" ht="20.25" customHeight="1">
      <c r="A21" s="78" t="s">
        <v>151</v>
      </c>
      <c r="C21" s="144">
        <v>0</v>
      </c>
      <c r="D21" s="7"/>
      <c r="E21" s="144">
        <v>0</v>
      </c>
      <c r="F21" s="7"/>
      <c r="G21" s="144">
        <v>0</v>
      </c>
      <c r="H21" s="4"/>
      <c r="I21" s="144">
        <v>0</v>
      </c>
      <c r="J21" s="4"/>
      <c r="K21" s="144">
        <v>107489127</v>
      </c>
      <c r="L21" s="4"/>
      <c r="M21" s="144">
        <f>SUM(C21:K21)</f>
        <v>107489127</v>
      </c>
    </row>
    <row r="22" spans="1:21" ht="20.25" customHeight="1">
      <c r="A22" s="177" t="s">
        <v>166</v>
      </c>
      <c r="B22" s="186"/>
      <c r="C22" s="145">
        <f>SUM(C20:C21)</f>
        <v>0</v>
      </c>
      <c r="D22" s="151"/>
      <c r="E22" s="145">
        <f>SUM(E20:E21)</f>
        <v>0</v>
      </c>
      <c r="F22" s="151"/>
      <c r="G22" s="145">
        <f>SUM(G20:G21)</f>
        <v>0</v>
      </c>
      <c r="H22" s="66"/>
      <c r="I22" s="9">
        <f>SUM(I20:I21)</f>
        <v>40050576</v>
      </c>
      <c r="J22" s="66"/>
      <c r="K22" s="145">
        <f>SUM(K20:K21)</f>
        <v>107489127</v>
      </c>
      <c r="L22" s="66"/>
      <c r="M22" s="9">
        <f>SUM(M20:M21)</f>
        <v>147539703</v>
      </c>
      <c r="N22" s="101"/>
    </row>
    <row r="23" spans="1:21" ht="20.25" customHeight="1">
      <c r="A23" s="177"/>
      <c r="B23" s="186"/>
      <c r="C23" s="151"/>
      <c r="D23" s="151"/>
      <c r="E23" s="151"/>
      <c r="F23" s="151"/>
      <c r="G23" s="151"/>
      <c r="H23" s="66"/>
      <c r="I23" s="66"/>
      <c r="J23" s="66"/>
      <c r="K23" s="66"/>
      <c r="L23" s="66"/>
      <c r="M23" s="66"/>
    </row>
    <row r="24" spans="1:21" ht="20.25" customHeight="1">
      <c r="A24" s="175" t="s">
        <v>152</v>
      </c>
      <c r="B24" s="186"/>
      <c r="C24" s="144">
        <v>0</v>
      </c>
      <c r="D24" s="151"/>
      <c r="E24" s="144">
        <v>0</v>
      </c>
      <c r="F24" s="151"/>
      <c r="G24" s="144">
        <v>934291</v>
      </c>
      <c r="H24" s="66"/>
      <c r="I24" s="38">
        <f>-G24</f>
        <v>-934291</v>
      </c>
      <c r="J24" s="66"/>
      <c r="K24" s="66">
        <v>0</v>
      </c>
      <c r="L24" s="66"/>
      <c r="M24" s="144">
        <f>SUM(C24:K24)</f>
        <v>0</v>
      </c>
    </row>
    <row r="25" spans="1:21" ht="20.25" customHeight="1">
      <c r="A25" s="175" t="s">
        <v>153</v>
      </c>
      <c r="C25" s="144">
        <v>0</v>
      </c>
      <c r="D25" s="46"/>
      <c r="E25" s="144">
        <v>0</v>
      </c>
      <c r="F25" s="46"/>
      <c r="G25" s="144">
        <v>0</v>
      </c>
      <c r="H25" s="38"/>
      <c r="I25" s="35">
        <v>15595902</v>
      </c>
      <c r="J25" s="38"/>
      <c r="K25" s="35">
        <f>-I25</f>
        <v>-15595902</v>
      </c>
      <c r="L25" s="38"/>
      <c r="M25" s="144">
        <f>SUM(C25:K25)</f>
        <v>0</v>
      </c>
    </row>
    <row r="26" spans="1:21" ht="20.25" customHeight="1" thickBot="1">
      <c r="A26" s="177" t="s">
        <v>246</v>
      </c>
      <c r="B26" s="186"/>
      <c r="C26" s="2">
        <f>SUM(C12,C25:C25,C22,C17)</f>
        <v>817775785</v>
      </c>
      <c r="D26" s="66"/>
      <c r="E26" s="2">
        <f>SUM(E12,E25:E25,E22,E17)</f>
        <v>504943490</v>
      </c>
      <c r="F26" s="66"/>
      <c r="G26" s="2">
        <f>SUM(G12,G25:G25,G22,G17,G24)</f>
        <v>102221953</v>
      </c>
      <c r="H26" s="66"/>
      <c r="I26" s="2">
        <f>SUM(I12,I25:I25,I22,I17,I24)</f>
        <v>847182254</v>
      </c>
      <c r="J26" s="66"/>
      <c r="K26" s="2">
        <f>SUM(K12,K25:K25,K22,K17)</f>
        <v>551123116</v>
      </c>
      <c r="L26" s="66"/>
      <c r="M26" s="2">
        <f>SUM(M12,M25:M25,M22,M17)</f>
        <v>2823246598</v>
      </c>
      <c r="N26" s="34"/>
    </row>
    <row r="27" spans="1:21" ht="20.25" customHeight="1" thickTop="1"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21" ht="20.25" customHeight="1">
      <c r="C28" s="101"/>
      <c r="E28" s="101"/>
      <c r="G28" s="101"/>
      <c r="I28" s="101"/>
      <c r="K28" s="101"/>
      <c r="M28" s="101"/>
    </row>
    <row r="32" spans="1:21" ht="13.8">
      <c r="C32" s="101"/>
      <c r="E32" s="101"/>
      <c r="G32" s="101"/>
      <c r="I32" s="101"/>
      <c r="K32" s="101"/>
      <c r="M32" s="101"/>
    </row>
  </sheetData>
  <mergeCells count="4">
    <mergeCell ref="C4:M4"/>
    <mergeCell ref="G5:I5"/>
    <mergeCell ref="G6:I6"/>
    <mergeCell ref="C10:M10"/>
  </mergeCells>
  <pageMargins left="0.7" right="0.45" top="0.48" bottom="0.5" header="0.5" footer="0.5"/>
  <pageSetup paperSize="9" scale="80" firstPageNumber="12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BFB0-BCDE-48EE-AADD-EF87C35FA9C0}">
  <sheetPr>
    <tabColor rgb="FFFF0000"/>
    <pageSetUpPr fitToPage="1"/>
  </sheetPr>
  <dimension ref="A1:M122"/>
  <sheetViews>
    <sheetView showOutlineSymbols="0" view="pageBreakPreview" topLeftCell="B71" zoomScaleNormal="100" zoomScaleSheetLayoutView="100" zoomScalePageLayoutView="47" workbookViewId="0">
      <selection activeCell="I71" sqref="I1:XFD1048576"/>
    </sheetView>
  </sheetViews>
  <sheetFormatPr defaultColWidth="9.44140625" defaultRowHeight="20.85" customHeight="1"/>
  <cols>
    <col min="1" max="1" width="70" style="78" customWidth="1"/>
    <col min="2" max="2" width="16.44140625" style="93" bestFit="1" customWidth="1"/>
    <col min="3" max="3" width="1.44140625" style="94" customWidth="1"/>
    <col min="4" max="4" width="15" style="93" customWidth="1"/>
    <col min="5" max="5" width="1.44140625" style="94" customWidth="1"/>
    <col min="6" max="6" width="15.5546875" style="94" customWidth="1"/>
    <col min="7" max="7" width="1.44140625" style="94" customWidth="1"/>
    <col min="8" max="8" width="15" style="94" customWidth="1"/>
    <col min="9" max="9" width="11" style="188" bestFit="1" customWidth="1"/>
    <col min="10" max="10" width="14.44140625" style="188" customWidth="1"/>
    <col min="11" max="11" width="14" style="188" bestFit="1" customWidth="1"/>
    <col min="12" max="12" width="9.44140625" style="188"/>
    <col min="13" max="13" width="14" style="188" bestFit="1" customWidth="1"/>
    <col min="14" max="14" width="9.44140625" style="188"/>
    <col min="15" max="15" width="14" style="188" bestFit="1" customWidth="1"/>
    <col min="16" max="16384" width="9.44140625" style="188"/>
  </cols>
  <sheetData>
    <row r="1" spans="1:13" ht="20.85" customHeight="1">
      <c r="A1" s="76" t="s">
        <v>0</v>
      </c>
    </row>
    <row r="2" spans="1:13" ht="20.85" customHeight="1">
      <c r="A2" s="77" t="s">
        <v>168</v>
      </c>
    </row>
    <row r="3" spans="1:13" ht="16.5" customHeight="1"/>
    <row r="4" spans="1:13" ht="20.85" customHeight="1">
      <c r="A4" s="78" t="s">
        <v>70</v>
      </c>
      <c r="B4" s="208" t="s">
        <v>2</v>
      </c>
      <c r="C4" s="208"/>
      <c r="D4" s="208"/>
      <c r="E4" s="152"/>
      <c r="F4" s="206" t="s">
        <v>3</v>
      </c>
      <c r="G4" s="206"/>
      <c r="H4" s="206"/>
    </row>
    <row r="5" spans="1:13" ht="20.85" customHeight="1">
      <c r="B5" s="208" t="s">
        <v>4</v>
      </c>
      <c r="C5" s="208"/>
      <c r="D5" s="208"/>
      <c r="E5" s="93"/>
      <c r="F5" s="208" t="s">
        <v>4</v>
      </c>
      <c r="G5" s="208"/>
      <c r="H5" s="208"/>
    </row>
    <row r="6" spans="1:13" s="84" customFormat="1" ht="20.85" customHeight="1">
      <c r="A6" s="79"/>
      <c r="B6" s="210" t="s">
        <v>71</v>
      </c>
      <c r="C6" s="210"/>
      <c r="D6" s="210"/>
      <c r="E6" s="93"/>
      <c r="F6" s="210" t="s">
        <v>71</v>
      </c>
      <c r="G6" s="210"/>
      <c r="H6" s="210"/>
      <c r="I6" s="5"/>
    </row>
    <row r="7" spans="1:13" ht="20.85" customHeight="1">
      <c r="B7" s="95" t="s">
        <v>242</v>
      </c>
      <c r="C7" s="96"/>
      <c r="D7" s="95" t="s">
        <v>8</v>
      </c>
      <c r="E7" s="96"/>
      <c r="F7" s="95" t="s">
        <v>242</v>
      </c>
      <c r="G7" s="96"/>
      <c r="H7" s="95" t="s">
        <v>8</v>
      </c>
    </row>
    <row r="8" spans="1:13" ht="20.85" customHeight="1">
      <c r="B8" s="207" t="s">
        <v>9</v>
      </c>
      <c r="C8" s="207"/>
      <c r="D8" s="207"/>
      <c r="E8" s="207"/>
      <c r="F8" s="207"/>
      <c r="G8" s="207"/>
      <c r="H8" s="207"/>
    </row>
    <row r="9" spans="1:13" ht="20.85" customHeight="1">
      <c r="A9" s="80" t="s">
        <v>169</v>
      </c>
      <c r="B9" s="173"/>
      <c r="C9" s="173"/>
      <c r="D9" s="173"/>
      <c r="E9" s="173"/>
      <c r="F9" s="173"/>
      <c r="G9" s="173"/>
      <c r="H9" s="173"/>
    </row>
    <row r="10" spans="1:13" ht="20.85" customHeight="1">
      <c r="A10" s="78" t="s">
        <v>86</v>
      </c>
      <c r="B10" s="35">
        <f>'SI-8'!D29</f>
        <v>-286235798</v>
      </c>
      <c r="C10" s="173"/>
      <c r="D10" s="11">
        <f>'SI-8'!F29</f>
        <v>-454772736</v>
      </c>
      <c r="E10" s="173"/>
      <c r="F10" s="11">
        <f>'SI-8'!H29</f>
        <v>40050576</v>
      </c>
      <c r="G10" s="154"/>
      <c r="H10" s="11">
        <f>'SI-8'!J29</f>
        <v>-50053627</v>
      </c>
    </row>
    <row r="11" spans="1:13" ht="20.85" customHeight="1">
      <c r="A11" s="81" t="s">
        <v>170</v>
      </c>
      <c r="B11" s="35"/>
      <c r="C11" s="173"/>
      <c r="D11" s="11"/>
      <c r="E11" s="173"/>
      <c r="F11" s="11"/>
      <c r="G11" s="154"/>
      <c r="H11" s="13"/>
    </row>
    <row r="12" spans="1:13" s="189" customFormat="1" ht="20.85" customHeight="1">
      <c r="A12" s="78" t="s">
        <v>171</v>
      </c>
      <c r="B12" s="35">
        <f>-'SI-8'!D28</f>
        <v>-35085802</v>
      </c>
      <c r="C12" s="4"/>
      <c r="D12" s="11">
        <v>29641730</v>
      </c>
      <c r="E12" s="4"/>
      <c r="F12" s="11">
        <f>-'SI-8'!H28</f>
        <v>-4854238</v>
      </c>
      <c r="G12" s="4"/>
      <c r="H12" s="11">
        <v>22391685</v>
      </c>
      <c r="J12" s="190"/>
      <c r="K12" s="190"/>
      <c r="M12" s="190"/>
    </row>
    <row r="13" spans="1:13" ht="20.85" customHeight="1">
      <c r="A13" s="78" t="s">
        <v>82</v>
      </c>
      <c r="B13" s="35">
        <f>-'SI-8'!D25</f>
        <v>244519063</v>
      </c>
      <c r="C13" s="173"/>
      <c r="D13" s="11">
        <v>197062837</v>
      </c>
      <c r="E13" s="173"/>
      <c r="F13" s="11">
        <f>-'SI-8'!H25</f>
        <v>181636285</v>
      </c>
      <c r="G13" s="154"/>
      <c r="H13" s="11">
        <v>146021420</v>
      </c>
    </row>
    <row r="14" spans="1:13" ht="20.85" customHeight="1">
      <c r="A14" s="78" t="s">
        <v>172</v>
      </c>
      <c r="B14" s="35">
        <v>296468772</v>
      </c>
      <c r="C14" s="173"/>
      <c r="D14" s="11">
        <v>292897519</v>
      </c>
      <c r="E14" s="173"/>
      <c r="F14" s="13">
        <v>81730689</v>
      </c>
      <c r="G14" s="154"/>
      <c r="H14" s="13">
        <v>71734891</v>
      </c>
      <c r="J14" s="5"/>
    </row>
    <row r="15" spans="1:13" ht="20.85" customHeight="1">
      <c r="A15" s="78" t="s">
        <v>173</v>
      </c>
      <c r="B15" s="11">
        <v>15018120</v>
      </c>
      <c r="C15" s="173"/>
      <c r="D15" s="11">
        <v>16124861</v>
      </c>
      <c r="E15" s="173"/>
      <c r="F15" s="191">
        <v>0</v>
      </c>
      <c r="G15" s="154"/>
      <c r="H15" s="191">
        <v>0</v>
      </c>
    </row>
    <row r="16" spans="1:13" ht="20.85" customHeight="1">
      <c r="A16" s="78" t="s">
        <v>174</v>
      </c>
      <c r="B16" s="11">
        <v>6387545</v>
      </c>
      <c r="C16" s="173"/>
      <c r="D16" s="11">
        <v>6398417</v>
      </c>
      <c r="E16" s="173"/>
      <c r="F16" s="13">
        <v>182706</v>
      </c>
      <c r="G16" s="154"/>
      <c r="H16" s="13">
        <v>193577</v>
      </c>
    </row>
    <row r="17" spans="1:9" ht="20.85" customHeight="1">
      <c r="A17" s="78" t="s">
        <v>175</v>
      </c>
      <c r="B17" s="11">
        <v>967167</v>
      </c>
      <c r="C17" s="173"/>
      <c r="D17" s="11">
        <v>10000125</v>
      </c>
      <c r="E17" s="173"/>
      <c r="F17" s="13">
        <v>30411145</v>
      </c>
      <c r="G17" s="154"/>
      <c r="H17" s="13">
        <v>5530434</v>
      </c>
    </row>
    <row r="18" spans="1:9" ht="20.85" customHeight="1">
      <c r="A18" s="78" t="s">
        <v>277</v>
      </c>
      <c r="B18" s="11">
        <v>3870921</v>
      </c>
      <c r="C18" s="173"/>
      <c r="D18" s="191">
        <v>0</v>
      </c>
      <c r="E18" s="173"/>
      <c r="F18" s="191">
        <v>0</v>
      </c>
      <c r="G18" s="154"/>
      <c r="H18" s="191">
        <v>0</v>
      </c>
    </row>
    <row r="19" spans="1:9" ht="20.85" customHeight="1">
      <c r="A19" s="78" t="s">
        <v>289</v>
      </c>
      <c r="B19" s="11">
        <v>-1057464</v>
      </c>
      <c r="C19" s="173"/>
      <c r="D19" s="191">
        <v>-6962181</v>
      </c>
      <c r="E19" s="173"/>
      <c r="F19" s="191">
        <v>0</v>
      </c>
      <c r="G19" s="154"/>
      <c r="H19" s="191">
        <v>0</v>
      </c>
    </row>
    <row r="20" spans="1:9" ht="20.85" customHeight="1">
      <c r="A20" s="78" t="s">
        <v>288</v>
      </c>
      <c r="B20" s="11">
        <v>1150129</v>
      </c>
      <c r="C20" s="173"/>
      <c r="D20" s="191">
        <v>0</v>
      </c>
      <c r="E20" s="173"/>
      <c r="F20" s="191">
        <v>0</v>
      </c>
      <c r="G20" s="154"/>
      <c r="H20" s="191">
        <v>0</v>
      </c>
    </row>
    <row r="21" spans="1:9" ht="20.85" customHeight="1">
      <c r="A21" s="78" t="s">
        <v>256</v>
      </c>
      <c r="B21" s="35">
        <v>-9919343</v>
      </c>
      <c r="C21" s="173"/>
      <c r="D21" s="35">
        <v>-48664699</v>
      </c>
      <c r="E21" s="173"/>
      <c r="F21" s="40">
        <v>-3513634</v>
      </c>
      <c r="G21" s="154"/>
      <c r="H21" s="40">
        <v>-13775741</v>
      </c>
    </row>
    <row r="22" spans="1:9" ht="20.85" customHeight="1">
      <c r="A22" s="78" t="s">
        <v>250</v>
      </c>
      <c r="B22" s="35">
        <v>24114415</v>
      </c>
      <c r="C22" s="173"/>
      <c r="D22" s="35">
        <v>-11872786</v>
      </c>
      <c r="E22" s="173"/>
      <c r="F22" s="35">
        <v>4833490</v>
      </c>
      <c r="G22" s="154"/>
      <c r="H22" s="35">
        <v>3070976</v>
      </c>
    </row>
    <row r="23" spans="1:9" ht="20.85" customHeight="1">
      <c r="A23" s="78" t="s">
        <v>176</v>
      </c>
      <c r="B23" s="35">
        <v>-7178882</v>
      </c>
      <c r="C23" s="173"/>
      <c r="D23" s="35">
        <v>-516168</v>
      </c>
      <c r="E23" s="173"/>
      <c r="F23" s="40">
        <v>-11656800</v>
      </c>
      <c r="G23" s="154"/>
      <c r="H23" s="40">
        <v>-311187</v>
      </c>
      <c r="I23" s="11"/>
    </row>
    <row r="24" spans="1:9" ht="20.85" customHeight="1">
      <c r="A24" s="78" t="s">
        <v>177</v>
      </c>
      <c r="B24" s="35">
        <v>-601899</v>
      </c>
      <c r="C24" s="173"/>
      <c r="D24" s="35">
        <v>-1678047</v>
      </c>
      <c r="E24" s="173"/>
      <c r="F24" s="40">
        <v>-513819</v>
      </c>
      <c r="G24" s="154"/>
      <c r="H24" s="40">
        <v>-1021639</v>
      </c>
    </row>
    <row r="25" spans="1:9" ht="20.85" customHeight="1">
      <c r="A25" s="78" t="s">
        <v>178</v>
      </c>
      <c r="B25" s="11">
        <v>1399531</v>
      </c>
      <c r="C25" s="173"/>
      <c r="D25" s="11">
        <v>9420616</v>
      </c>
      <c r="E25" s="173"/>
      <c r="F25" s="191">
        <v>0</v>
      </c>
      <c r="G25" s="154"/>
      <c r="H25" s="14">
        <v>403055</v>
      </c>
    </row>
    <row r="26" spans="1:9" ht="20.85" customHeight="1">
      <c r="A26" s="78" t="s">
        <v>179</v>
      </c>
      <c r="B26" s="191">
        <v>77521028</v>
      </c>
      <c r="C26" s="173"/>
      <c r="D26" s="11">
        <v>5031702</v>
      </c>
      <c r="E26" s="173"/>
      <c r="F26" s="191">
        <v>0</v>
      </c>
      <c r="G26" s="154"/>
      <c r="H26" s="191">
        <v>0</v>
      </c>
    </row>
    <row r="27" spans="1:9" ht="20.85" customHeight="1">
      <c r="A27" s="78" t="s">
        <v>180</v>
      </c>
      <c r="B27" s="11">
        <v>1387206</v>
      </c>
      <c r="C27" s="173"/>
      <c r="D27" s="11">
        <v>754589</v>
      </c>
      <c r="E27" s="173"/>
      <c r="F27" s="191">
        <v>0</v>
      </c>
      <c r="G27" s="154"/>
      <c r="H27" s="191">
        <v>0</v>
      </c>
    </row>
    <row r="28" spans="1:9" ht="20.85" customHeight="1">
      <c r="A28" s="78" t="s">
        <v>181</v>
      </c>
      <c r="B28" s="11"/>
      <c r="C28" s="173"/>
      <c r="D28" s="11"/>
      <c r="E28" s="173"/>
      <c r="F28" s="191"/>
      <c r="G28" s="154"/>
      <c r="H28" s="191"/>
    </row>
    <row r="29" spans="1:9" ht="20.85" customHeight="1">
      <c r="A29" s="78" t="s">
        <v>182</v>
      </c>
      <c r="B29" s="11">
        <v>-20357</v>
      </c>
      <c r="C29" s="173"/>
      <c r="D29" s="11">
        <v>137247</v>
      </c>
      <c r="E29" s="173"/>
      <c r="F29" s="191">
        <v>0</v>
      </c>
      <c r="G29" s="154"/>
      <c r="H29" s="191">
        <v>0</v>
      </c>
    </row>
    <row r="30" spans="1:9" ht="20.85" customHeight="1">
      <c r="A30" s="78" t="s">
        <v>183</v>
      </c>
      <c r="B30" s="191">
        <v>0</v>
      </c>
      <c r="C30" s="173"/>
      <c r="D30" s="35">
        <v>1648930</v>
      </c>
      <c r="E30" s="173"/>
      <c r="F30" s="191">
        <v>0</v>
      </c>
      <c r="G30" s="154"/>
      <c r="H30" s="191">
        <v>0</v>
      </c>
    </row>
    <row r="31" spans="1:9" ht="20.85" customHeight="1">
      <c r="A31" s="78" t="s">
        <v>184</v>
      </c>
      <c r="B31" s="11">
        <v>8187654</v>
      </c>
      <c r="C31" s="173"/>
      <c r="D31" s="11">
        <v>11688472</v>
      </c>
      <c r="E31" s="173"/>
      <c r="F31" s="14">
        <v>4121472</v>
      </c>
      <c r="G31" s="154"/>
      <c r="H31" s="14">
        <v>3168975</v>
      </c>
    </row>
    <row r="32" spans="1:9" ht="20.85" customHeight="1">
      <c r="A32" s="78" t="s">
        <v>185</v>
      </c>
      <c r="B32" s="11">
        <v>-25940</v>
      </c>
      <c r="C32" s="173"/>
      <c r="D32" s="11">
        <v>-44</v>
      </c>
      <c r="E32" s="173"/>
      <c r="F32" s="14">
        <v>-25940</v>
      </c>
      <c r="G32" s="154"/>
      <c r="H32" s="14">
        <v>-64679855</v>
      </c>
    </row>
    <row r="33" spans="1:10" ht="20.85" customHeight="1">
      <c r="A33" s="78" t="s">
        <v>186</v>
      </c>
      <c r="B33" s="6">
        <v>-1262203</v>
      </c>
      <c r="C33" s="173"/>
      <c r="D33" s="6">
        <v>-1504179</v>
      </c>
      <c r="E33" s="173"/>
      <c r="F33" s="13">
        <v>-3716326</v>
      </c>
      <c r="G33" s="154"/>
      <c r="H33" s="13">
        <v>-2607351</v>
      </c>
    </row>
    <row r="34" spans="1:10" s="5" customFormat="1" ht="20.85" customHeight="1">
      <c r="A34" s="3"/>
      <c r="B34" s="46">
        <f>SUM(B10:B33)</f>
        <v>339603863</v>
      </c>
      <c r="C34" s="46"/>
      <c r="D34" s="46">
        <f>SUM(D10:D33)</f>
        <v>54836205</v>
      </c>
      <c r="E34" s="46"/>
      <c r="F34" s="148">
        <f>SUM(F10:F33)</f>
        <v>318685606</v>
      </c>
      <c r="G34" s="46"/>
      <c r="H34" s="148">
        <f>SUM(H10:H33)</f>
        <v>120065613</v>
      </c>
      <c r="J34" s="188"/>
    </row>
    <row r="35" spans="1:10" s="5" customFormat="1" ht="16.5" customHeight="1">
      <c r="A35" s="3"/>
      <c r="B35" s="7"/>
      <c r="C35" s="7"/>
      <c r="D35" s="7"/>
      <c r="E35" s="7"/>
      <c r="F35" s="7"/>
      <c r="G35" s="7"/>
      <c r="H35" s="7"/>
      <c r="J35" s="188"/>
    </row>
    <row r="36" spans="1:10" ht="20.85" customHeight="1">
      <c r="A36" s="81" t="s">
        <v>187</v>
      </c>
      <c r="B36" s="173"/>
      <c r="C36" s="173"/>
      <c r="D36" s="173"/>
      <c r="E36" s="173"/>
      <c r="F36" s="154"/>
      <c r="G36" s="154"/>
      <c r="H36" s="154"/>
    </row>
    <row r="37" spans="1:10" ht="20.85" customHeight="1">
      <c r="A37" s="78" t="s">
        <v>188</v>
      </c>
      <c r="B37" s="11">
        <v>-229173161</v>
      </c>
      <c r="C37" s="173"/>
      <c r="D37" s="11">
        <v>125578877</v>
      </c>
      <c r="E37" s="173"/>
      <c r="F37" s="11">
        <v>-172935721</v>
      </c>
      <c r="G37" s="154"/>
      <c r="H37" s="11">
        <v>-77944602</v>
      </c>
    </row>
    <row r="38" spans="1:10" ht="20.85" customHeight="1">
      <c r="A38" s="78" t="s">
        <v>16</v>
      </c>
      <c r="B38" s="11">
        <v>-59995200</v>
      </c>
      <c r="C38" s="173"/>
      <c r="D38" s="11">
        <v>-169703329</v>
      </c>
      <c r="E38" s="173"/>
      <c r="F38" s="11">
        <v>-130838853</v>
      </c>
      <c r="G38" s="154"/>
      <c r="H38" s="11">
        <v>-200903626</v>
      </c>
      <c r="J38" s="11"/>
    </row>
    <row r="39" spans="1:10" ht="20.85" customHeight="1">
      <c r="A39" s="78" t="s">
        <v>18</v>
      </c>
      <c r="B39" s="11">
        <v>1340410</v>
      </c>
      <c r="C39" s="173"/>
      <c r="D39" s="11">
        <v>19982692</v>
      </c>
      <c r="E39" s="173"/>
      <c r="F39" s="11">
        <v>-712894</v>
      </c>
      <c r="G39" s="154"/>
      <c r="H39" s="11">
        <v>28611028</v>
      </c>
      <c r="J39" s="11"/>
    </row>
    <row r="40" spans="1:10" ht="20.85" customHeight="1">
      <c r="A40" s="78" t="s">
        <v>31</v>
      </c>
      <c r="B40" s="11">
        <v>1179585</v>
      </c>
      <c r="C40" s="173"/>
      <c r="D40" s="11">
        <v>-12408029</v>
      </c>
      <c r="E40" s="173"/>
      <c r="F40" s="11">
        <v>-56789</v>
      </c>
      <c r="G40" s="154"/>
      <c r="H40" s="11">
        <v>-1427660</v>
      </c>
      <c r="J40" s="11"/>
    </row>
    <row r="41" spans="1:10" ht="20.85" customHeight="1">
      <c r="A41" s="78" t="s">
        <v>189</v>
      </c>
      <c r="B41" s="11">
        <v>-15570395</v>
      </c>
      <c r="C41" s="173"/>
      <c r="D41" s="11">
        <v>-41377250</v>
      </c>
      <c r="E41" s="173"/>
      <c r="F41" s="11">
        <v>21515779</v>
      </c>
      <c r="G41" s="154"/>
      <c r="H41" s="11">
        <v>-35986463</v>
      </c>
      <c r="J41" s="11"/>
    </row>
    <row r="42" spans="1:10" ht="20.85" customHeight="1">
      <c r="A42" s="78" t="s">
        <v>44</v>
      </c>
      <c r="B42" s="11">
        <v>22914970</v>
      </c>
      <c r="C42" s="173"/>
      <c r="D42" s="11">
        <v>-105416593</v>
      </c>
      <c r="E42" s="173"/>
      <c r="F42" s="11">
        <v>11975545</v>
      </c>
      <c r="G42" s="154"/>
      <c r="H42" s="11">
        <v>-56827712</v>
      </c>
      <c r="J42" s="11"/>
    </row>
    <row r="43" spans="1:10" ht="20.85" customHeight="1">
      <c r="A43" s="78" t="s">
        <v>46</v>
      </c>
      <c r="B43" s="11">
        <v>-1063280</v>
      </c>
      <c r="C43" s="173"/>
      <c r="D43" s="11">
        <v>-2263506</v>
      </c>
      <c r="E43" s="173"/>
      <c r="F43" s="11">
        <v>50081</v>
      </c>
      <c r="G43" s="154"/>
      <c r="H43" s="11">
        <v>-376018</v>
      </c>
      <c r="J43" s="11"/>
    </row>
    <row r="44" spans="1:10" ht="20.85" customHeight="1">
      <c r="A44" s="78" t="s">
        <v>51</v>
      </c>
      <c r="B44" s="11">
        <v>-699147</v>
      </c>
      <c r="C44" s="173"/>
      <c r="D44" s="11">
        <v>1191450</v>
      </c>
      <c r="E44" s="173"/>
      <c r="F44" s="191">
        <v>0</v>
      </c>
      <c r="G44" s="154"/>
      <c r="H44" s="191">
        <v>0</v>
      </c>
      <c r="J44" s="11"/>
    </row>
    <row r="45" spans="1:10" ht="20.85" customHeight="1">
      <c r="A45" s="78" t="s">
        <v>278</v>
      </c>
      <c r="B45" s="6">
        <v>-14891659</v>
      </c>
      <c r="C45" s="173"/>
      <c r="D45" s="6">
        <v>-4537516</v>
      </c>
      <c r="E45" s="173"/>
      <c r="F45" s="6">
        <v>-12737423</v>
      </c>
      <c r="G45" s="154"/>
      <c r="H45" s="6">
        <v>-469733</v>
      </c>
      <c r="J45" s="11"/>
    </row>
    <row r="46" spans="1:10" ht="20.85" customHeight="1">
      <c r="A46" s="78" t="s">
        <v>236</v>
      </c>
      <c r="B46" s="38">
        <f>SUM(B34:B45)</f>
        <v>43645986</v>
      </c>
      <c r="C46" s="173"/>
      <c r="D46" s="38">
        <f>SUM(D34:D45)</f>
        <v>-134116999</v>
      </c>
      <c r="E46" s="173"/>
      <c r="F46" s="38">
        <f>SUM(F34:F45)</f>
        <v>34945331</v>
      </c>
      <c r="G46" s="192"/>
      <c r="H46" s="38">
        <f>SUM(H34:H45)</f>
        <v>-225259173</v>
      </c>
    </row>
    <row r="47" spans="1:10" ht="20.85" customHeight="1">
      <c r="A47" s="78" t="s">
        <v>190</v>
      </c>
      <c r="B47" s="191">
        <v>1096472</v>
      </c>
      <c r="C47" s="173"/>
      <c r="D47" s="4">
        <v>40238922</v>
      </c>
      <c r="E47" s="173"/>
      <c r="F47" s="191">
        <v>0</v>
      </c>
      <c r="H47" s="4">
        <v>40238926</v>
      </c>
    </row>
    <row r="48" spans="1:10" ht="20.85" customHeight="1">
      <c r="A48" s="78" t="s">
        <v>191</v>
      </c>
      <c r="B48" s="4">
        <v>-22921098</v>
      </c>
      <c r="C48" s="173"/>
      <c r="D48" s="4">
        <v>-24136600</v>
      </c>
      <c r="E48" s="173"/>
      <c r="F48" s="4">
        <v>-24153415</v>
      </c>
      <c r="H48" s="4">
        <v>-22073927</v>
      </c>
    </row>
    <row r="49" spans="1:10" s="84" customFormat="1" ht="20.85" customHeight="1">
      <c r="A49" s="82" t="s">
        <v>232</v>
      </c>
      <c r="B49" s="9">
        <f>SUM(B46:B48)</f>
        <v>21821360</v>
      </c>
      <c r="C49" s="66"/>
      <c r="D49" s="9">
        <f>SUM(D46:D48)</f>
        <v>-118014677</v>
      </c>
      <c r="E49" s="171"/>
      <c r="F49" s="9">
        <f>SUM(F46:F48)</f>
        <v>10791916</v>
      </c>
      <c r="G49" s="66"/>
      <c r="H49" s="9">
        <f>SUM(H46:H48)</f>
        <v>-207094174</v>
      </c>
      <c r="I49" s="188"/>
      <c r="J49" s="188"/>
    </row>
    <row r="50" spans="1:10" s="84" customFormat="1" ht="16.5" customHeight="1">
      <c r="A50" s="79"/>
      <c r="B50" s="8"/>
      <c r="C50" s="4"/>
      <c r="D50" s="8"/>
      <c r="E50" s="94"/>
      <c r="F50" s="11"/>
      <c r="G50" s="4"/>
      <c r="H50" s="11"/>
      <c r="J50" s="188"/>
    </row>
    <row r="51" spans="1:10" ht="20.85" customHeight="1">
      <c r="A51" s="76" t="s">
        <v>192</v>
      </c>
    </row>
    <row r="52" spans="1:10" ht="20.85" customHeight="1">
      <c r="A52" s="77" t="s">
        <v>168</v>
      </c>
    </row>
    <row r="53" spans="1:10" ht="16.5" customHeight="1"/>
    <row r="54" spans="1:10" ht="20.85" customHeight="1">
      <c r="A54" s="78" t="s">
        <v>70</v>
      </c>
      <c r="B54" s="208" t="s">
        <v>2</v>
      </c>
      <c r="C54" s="208"/>
      <c r="D54" s="208"/>
      <c r="E54" s="152"/>
      <c r="F54" s="206" t="s">
        <v>3</v>
      </c>
      <c r="G54" s="206"/>
      <c r="H54" s="206"/>
    </row>
    <row r="55" spans="1:10" ht="20.85" customHeight="1">
      <c r="B55" s="208" t="s">
        <v>4</v>
      </c>
      <c r="C55" s="208"/>
      <c r="D55" s="208"/>
      <c r="E55" s="93"/>
      <c r="F55" s="208" t="s">
        <v>4</v>
      </c>
      <c r="G55" s="208"/>
      <c r="H55" s="208"/>
    </row>
    <row r="56" spans="1:10" s="84" customFormat="1" ht="20.85" customHeight="1">
      <c r="A56" s="79"/>
      <c r="B56" s="210" t="s">
        <v>71</v>
      </c>
      <c r="C56" s="210"/>
      <c r="D56" s="210"/>
      <c r="E56" s="93"/>
      <c r="F56" s="210" t="s">
        <v>71</v>
      </c>
      <c r="G56" s="210"/>
      <c r="H56" s="210"/>
      <c r="I56" s="5"/>
    </row>
    <row r="57" spans="1:10" ht="20.85" customHeight="1">
      <c r="B57" s="95" t="s">
        <v>242</v>
      </c>
      <c r="C57" s="96"/>
      <c r="D57" s="95" t="s">
        <v>8</v>
      </c>
      <c r="E57" s="96"/>
      <c r="F57" s="95" t="s">
        <v>242</v>
      </c>
      <c r="G57" s="96"/>
      <c r="H57" s="95" t="s">
        <v>8</v>
      </c>
    </row>
    <row r="58" spans="1:10" ht="16.5" customHeight="1">
      <c r="B58" s="207" t="s">
        <v>9</v>
      </c>
      <c r="C58" s="207"/>
      <c r="D58" s="207"/>
      <c r="E58" s="207"/>
      <c r="F58" s="207"/>
      <c r="G58" s="207"/>
      <c r="H58" s="207"/>
    </row>
    <row r="59" spans="1:10" s="84" customFormat="1" ht="20.85" customHeight="1">
      <c r="A59" s="83" t="s">
        <v>193</v>
      </c>
      <c r="B59" s="11"/>
      <c r="C59" s="4"/>
      <c r="D59" s="11"/>
      <c r="E59" s="94"/>
      <c r="F59" s="154"/>
      <c r="G59" s="154"/>
      <c r="H59" s="154"/>
      <c r="J59" s="188"/>
    </row>
    <row r="60" spans="1:10" s="84" customFormat="1" ht="20.85" customHeight="1">
      <c r="A60" s="79" t="s">
        <v>252</v>
      </c>
      <c r="B60" s="191">
        <v>0</v>
      </c>
      <c r="C60" s="4"/>
      <c r="D60" s="191">
        <v>0</v>
      </c>
      <c r="E60" s="94"/>
      <c r="F60" s="154">
        <v>-7629809</v>
      </c>
      <c r="G60" s="154"/>
      <c r="H60" s="191">
        <v>0</v>
      </c>
      <c r="J60" s="188"/>
    </row>
    <row r="61" spans="1:10" ht="20.85" customHeight="1">
      <c r="A61" s="79" t="s">
        <v>254</v>
      </c>
      <c r="B61" s="35">
        <v>5480000</v>
      </c>
      <c r="C61" s="173"/>
      <c r="D61" s="35">
        <v>-300000</v>
      </c>
      <c r="E61" s="173"/>
      <c r="F61" s="11">
        <v>5480000</v>
      </c>
      <c r="G61" s="154"/>
      <c r="H61" s="11">
        <v>-300000</v>
      </c>
    </row>
    <row r="62" spans="1:10" ht="20.85" customHeight="1">
      <c r="A62" s="79" t="s">
        <v>261</v>
      </c>
      <c r="B62" s="191">
        <v>0</v>
      </c>
      <c r="C62" s="173"/>
      <c r="D62" s="191">
        <v>0</v>
      </c>
      <c r="E62" s="173"/>
      <c r="F62" s="11">
        <v>-206516970</v>
      </c>
      <c r="G62" s="154"/>
      <c r="H62" s="191">
        <v>0</v>
      </c>
    </row>
    <row r="63" spans="1:10" ht="20.85" customHeight="1">
      <c r="A63" s="79" t="s">
        <v>194</v>
      </c>
      <c r="B63" s="35">
        <v>-590233</v>
      </c>
      <c r="C63" s="173"/>
      <c r="D63" s="191">
        <v>0</v>
      </c>
      <c r="E63" s="173"/>
      <c r="F63" s="11">
        <v>-590233</v>
      </c>
      <c r="G63" s="154"/>
      <c r="H63" s="11">
        <v>-606033</v>
      </c>
    </row>
    <row r="64" spans="1:10" s="84" customFormat="1" ht="20.85" customHeight="1">
      <c r="A64" s="79" t="s">
        <v>195</v>
      </c>
      <c r="B64" s="11">
        <v>-66703</v>
      </c>
      <c r="C64" s="4"/>
      <c r="D64" s="11">
        <v>-31353</v>
      </c>
      <c r="E64" s="94"/>
      <c r="F64" s="35">
        <v>-66703</v>
      </c>
      <c r="G64" s="4"/>
      <c r="H64" s="35">
        <v>-31353</v>
      </c>
      <c r="J64" s="188"/>
    </row>
    <row r="65" spans="1:10" s="84" customFormat="1" ht="20.85" customHeight="1">
      <c r="A65" s="79" t="s">
        <v>196</v>
      </c>
      <c r="B65" s="11">
        <v>0</v>
      </c>
      <c r="C65" s="4"/>
      <c r="D65" s="11">
        <v>-291174</v>
      </c>
      <c r="E65" s="94"/>
      <c r="F65" s="35">
        <v>-342000000</v>
      </c>
      <c r="G65" s="4"/>
      <c r="H65" s="35">
        <v>-291174</v>
      </c>
      <c r="J65" s="188"/>
    </row>
    <row r="66" spans="1:10" s="84" customFormat="1" ht="20.85" customHeight="1">
      <c r="A66" s="79" t="s">
        <v>197</v>
      </c>
      <c r="B66" s="35">
        <v>-99924842</v>
      </c>
      <c r="C66" s="4"/>
      <c r="D66" s="35">
        <v>-280540596</v>
      </c>
      <c r="E66" s="94"/>
      <c r="F66" s="191">
        <v>-50542558</v>
      </c>
      <c r="G66" s="4"/>
      <c r="H66" s="35">
        <v>-137674701</v>
      </c>
      <c r="I66" s="4"/>
      <c r="J66" s="188"/>
    </row>
    <row r="67" spans="1:10" s="84" customFormat="1" ht="20.85" customHeight="1">
      <c r="A67" s="78" t="s">
        <v>198</v>
      </c>
      <c r="B67" s="4">
        <v>-14500</v>
      </c>
      <c r="C67" s="4"/>
      <c r="D67" s="4">
        <v>-305593</v>
      </c>
      <c r="E67" s="94"/>
      <c r="F67" s="191">
        <v>0</v>
      </c>
      <c r="G67" s="4"/>
      <c r="H67" s="35">
        <v>-139593</v>
      </c>
      <c r="I67" s="11"/>
      <c r="J67" s="188"/>
    </row>
    <row r="68" spans="1:10" s="84" customFormat="1" ht="20.85" customHeight="1">
      <c r="A68" s="79" t="s">
        <v>199</v>
      </c>
      <c r="B68" s="11">
        <v>1724007</v>
      </c>
      <c r="C68" s="4"/>
      <c r="D68" s="4">
        <v>3288676</v>
      </c>
      <c r="E68" s="94"/>
      <c r="F68" s="35">
        <v>514018</v>
      </c>
      <c r="G68" s="4"/>
      <c r="H68" s="4">
        <v>1021846</v>
      </c>
      <c r="I68" s="11"/>
      <c r="J68" s="188"/>
    </row>
    <row r="69" spans="1:10" s="84" customFormat="1" ht="20.85" customHeight="1">
      <c r="A69" s="84" t="s">
        <v>200</v>
      </c>
      <c r="B69" s="4">
        <v>-305802</v>
      </c>
      <c r="C69" s="4"/>
      <c r="D69" s="4">
        <v>-424992</v>
      </c>
      <c r="E69" s="94"/>
      <c r="F69" s="191">
        <v>0</v>
      </c>
      <c r="G69" s="4"/>
      <c r="H69" s="191">
        <v>0</v>
      </c>
      <c r="I69" s="11"/>
      <c r="J69" s="188"/>
    </row>
    <row r="70" spans="1:10" ht="20.85" customHeight="1">
      <c r="A70" s="79" t="s">
        <v>185</v>
      </c>
      <c r="B70" s="11">
        <v>25940</v>
      </c>
      <c r="C70" s="173"/>
      <c r="D70" s="11">
        <v>44</v>
      </c>
      <c r="E70" s="173"/>
      <c r="F70" s="11">
        <v>25940</v>
      </c>
      <c r="G70" s="154"/>
      <c r="H70" s="11">
        <v>64679855</v>
      </c>
    </row>
    <row r="71" spans="1:10" s="84" customFormat="1" ht="20.85" customHeight="1">
      <c r="A71" s="79" t="s">
        <v>201</v>
      </c>
      <c r="B71" s="11">
        <v>1262203</v>
      </c>
      <c r="C71" s="4"/>
      <c r="D71" s="11">
        <v>1743904</v>
      </c>
      <c r="E71" s="94"/>
      <c r="F71" s="4">
        <v>885099</v>
      </c>
      <c r="G71" s="4"/>
      <c r="H71" s="4">
        <v>2420875</v>
      </c>
      <c r="I71" s="11"/>
      <c r="J71" s="188"/>
    </row>
    <row r="72" spans="1:10" s="84" customFormat="1" ht="20.85" customHeight="1">
      <c r="A72" s="82" t="s">
        <v>202</v>
      </c>
      <c r="B72" s="9">
        <f>SUM(B60:B71)</f>
        <v>-92409930</v>
      </c>
      <c r="C72" s="66"/>
      <c r="D72" s="9">
        <f>SUM(D60:D71)</f>
        <v>-276861084</v>
      </c>
      <c r="E72" s="66"/>
      <c r="F72" s="9">
        <f>SUM(F60:F71)</f>
        <v>-600441216</v>
      </c>
      <c r="G72" s="66"/>
      <c r="H72" s="9">
        <f>SUM(H60:H71)</f>
        <v>-70920278</v>
      </c>
      <c r="I72" s="11"/>
      <c r="J72" s="188"/>
    </row>
    <row r="73" spans="1:10" s="84" customFormat="1" ht="16.5" customHeight="1">
      <c r="A73" s="82"/>
      <c r="B73" s="4"/>
      <c r="C73" s="4"/>
      <c r="D73" s="4"/>
      <c r="E73" s="94"/>
      <c r="F73" s="4"/>
      <c r="G73" s="4"/>
      <c r="H73" s="4"/>
      <c r="J73" s="188"/>
    </row>
    <row r="74" spans="1:10" s="112" customFormat="1" ht="20.85" customHeight="1">
      <c r="A74" s="83" t="s">
        <v>203</v>
      </c>
      <c r="B74" s="11"/>
      <c r="C74" s="4"/>
      <c r="D74" s="11"/>
      <c r="E74" s="94"/>
      <c r="F74" s="11"/>
      <c r="G74" s="4"/>
      <c r="H74" s="11"/>
      <c r="I74" s="4"/>
      <c r="J74" s="188"/>
    </row>
    <row r="75" spans="1:10" s="84" customFormat="1" ht="20.85" customHeight="1">
      <c r="A75" s="79" t="s">
        <v>255</v>
      </c>
      <c r="I75" s="4"/>
      <c r="J75" s="188"/>
    </row>
    <row r="76" spans="1:10" s="84" customFormat="1" ht="20.85" customHeight="1">
      <c r="A76" s="79" t="s">
        <v>204</v>
      </c>
      <c r="B76" s="19">
        <v>348683561</v>
      </c>
      <c r="C76" s="18"/>
      <c r="D76" s="19">
        <v>582219642</v>
      </c>
      <c r="E76" s="93"/>
      <c r="F76" s="84">
        <v>350106561</v>
      </c>
      <c r="G76" s="18"/>
      <c r="H76" s="84">
        <v>562487676</v>
      </c>
      <c r="I76" s="4"/>
      <c r="J76" s="188"/>
    </row>
    <row r="77" spans="1:10" s="84" customFormat="1" ht="20.85" customHeight="1">
      <c r="A77" s="79" t="s">
        <v>205</v>
      </c>
      <c r="B77" s="19">
        <v>-29354742</v>
      </c>
      <c r="C77" s="18"/>
      <c r="D77" s="19">
        <v>-18301785</v>
      </c>
      <c r="E77" s="93"/>
      <c r="F77" s="84">
        <v>-21883966</v>
      </c>
      <c r="G77" s="18"/>
      <c r="H77" s="84">
        <v>-13072013</v>
      </c>
      <c r="I77" s="4"/>
      <c r="J77" s="188"/>
    </row>
    <row r="78" spans="1:10" s="84" customFormat="1" ht="20.85" customHeight="1">
      <c r="A78" s="79" t="s">
        <v>206</v>
      </c>
      <c r="B78" s="19">
        <v>-647919085</v>
      </c>
      <c r="C78" s="18"/>
      <c r="D78" s="19">
        <v>-205800000</v>
      </c>
      <c r="E78" s="93"/>
      <c r="F78" s="61">
        <v>-172339750</v>
      </c>
      <c r="G78" s="18"/>
      <c r="H78" s="18">
        <v>-105000000</v>
      </c>
      <c r="I78" s="4"/>
      <c r="J78" s="188"/>
    </row>
    <row r="79" spans="1:10" s="84" customFormat="1" ht="20.85" customHeight="1">
      <c r="A79" s="79" t="s">
        <v>251</v>
      </c>
      <c r="B79" s="19">
        <v>960</v>
      </c>
      <c r="C79" s="18"/>
      <c r="D79" s="191">
        <v>0</v>
      </c>
      <c r="E79" s="93"/>
      <c r="F79" s="18">
        <v>960</v>
      </c>
      <c r="G79" s="18"/>
      <c r="H79" s="191">
        <v>0</v>
      </c>
      <c r="I79" s="4"/>
      <c r="J79" s="188"/>
    </row>
    <row r="80" spans="1:10" s="84" customFormat="1" ht="20.85" customHeight="1">
      <c r="A80" s="79" t="s">
        <v>207</v>
      </c>
      <c r="B80" s="19">
        <v>47501641</v>
      </c>
      <c r="C80" s="18"/>
      <c r="D80" s="191">
        <v>0</v>
      </c>
      <c r="E80" s="93"/>
      <c r="F80" s="18">
        <v>39856489</v>
      </c>
      <c r="G80" s="18"/>
      <c r="H80" s="191">
        <v>0</v>
      </c>
      <c r="I80" s="4"/>
      <c r="J80" s="188"/>
    </row>
    <row r="81" spans="1:10" s="84" customFormat="1" ht="20.85" customHeight="1">
      <c r="A81" s="79" t="s">
        <v>208</v>
      </c>
      <c r="B81" s="19">
        <v>539629809</v>
      </c>
      <c r="C81" s="18"/>
      <c r="D81" s="191">
        <v>0</v>
      </c>
      <c r="E81" s="93"/>
      <c r="F81" s="61">
        <v>539629809</v>
      </c>
      <c r="G81" s="18"/>
      <c r="H81" s="191">
        <v>0</v>
      </c>
      <c r="I81" s="4"/>
      <c r="J81" s="188"/>
    </row>
    <row r="82" spans="1:10" s="84" customFormat="1" ht="20.85" customHeight="1">
      <c r="A82" s="79" t="s">
        <v>209</v>
      </c>
      <c r="B82" s="191">
        <v>0</v>
      </c>
      <c r="C82" s="18"/>
      <c r="D82" s="19">
        <v>10000000</v>
      </c>
      <c r="E82" s="93"/>
      <c r="F82" s="191">
        <v>0</v>
      </c>
      <c r="G82" s="18"/>
      <c r="H82" s="191">
        <v>0</v>
      </c>
      <c r="I82" s="4"/>
      <c r="J82" s="188"/>
    </row>
    <row r="83" spans="1:10" s="84" customFormat="1" ht="20.85" customHeight="1">
      <c r="A83" s="79" t="s">
        <v>210</v>
      </c>
      <c r="B83" s="191">
        <v>0</v>
      </c>
      <c r="C83" s="61"/>
      <c r="D83" s="146">
        <v>-98129355</v>
      </c>
      <c r="E83" s="93"/>
      <c r="F83" s="191">
        <v>0</v>
      </c>
      <c r="G83" s="61"/>
      <c r="H83" s="61">
        <v>-98129355</v>
      </c>
      <c r="I83" s="4"/>
      <c r="J83" s="188"/>
    </row>
    <row r="84" spans="1:10" s="84" customFormat="1" ht="20.85" customHeight="1">
      <c r="A84" s="79" t="s">
        <v>211</v>
      </c>
      <c r="B84" s="191">
        <v>0</v>
      </c>
      <c r="C84" s="61"/>
      <c r="D84" s="146">
        <v>-32802189</v>
      </c>
      <c r="E84" s="93"/>
      <c r="F84" s="191">
        <v>0</v>
      </c>
      <c r="G84" s="61"/>
      <c r="H84" s="191">
        <v>0</v>
      </c>
      <c r="I84" s="4"/>
      <c r="J84" s="188"/>
    </row>
    <row r="85" spans="1:10" s="84" customFormat="1" ht="20.85" customHeight="1">
      <c r="A85" s="79" t="s">
        <v>212</v>
      </c>
      <c r="B85" s="19">
        <v>-233359105</v>
      </c>
      <c r="C85" s="18"/>
      <c r="D85" s="19">
        <v>-188524944</v>
      </c>
      <c r="E85" s="93"/>
      <c r="F85" s="61">
        <v>-180844573</v>
      </c>
      <c r="G85" s="18"/>
      <c r="H85" s="61">
        <v>-142174594</v>
      </c>
      <c r="I85" s="11"/>
      <c r="J85" s="188"/>
    </row>
    <row r="86" spans="1:10" s="84" customFormat="1" ht="20.85" customHeight="1">
      <c r="A86" s="79" t="s">
        <v>213</v>
      </c>
      <c r="B86" s="19">
        <v>-12522409</v>
      </c>
      <c r="C86" s="18"/>
      <c r="D86" s="19">
        <v>-5174875</v>
      </c>
      <c r="E86" s="93"/>
      <c r="F86" s="19">
        <v>-1373616</v>
      </c>
      <c r="G86" s="18"/>
      <c r="H86" s="61">
        <v>-1612392</v>
      </c>
      <c r="I86" s="11"/>
      <c r="J86" s="188"/>
    </row>
    <row r="87" spans="1:10" s="84" customFormat="1" ht="20.85" customHeight="1">
      <c r="A87" s="85" t="s">
        <v>262</v>
      </c>
      <c r="B87" s="193">
        <f>SUM(B75:B86)</f>
        <v>12660630</v>
      </c>
      <c r="C87" s="102"/>
      <c r="D87" s="193">
        <f>SUM(D75:D86)</f>
        <v>43486494</v>
      </c>
      <c r="E87" s="102"/>
      <c r="F87" s="193">
        <f>SUM(F75:F86)</f>
        <v>553151914</v>
      </c>
      <c r="G87" s="102"/>
      <c r="H87" s="193">
        <f>SUM(H75:H86)</f>
        <v>202499322</v>
      </c>
      <c r="I87" s="4"/>
      <c r="J87" s="188"/>
    </row>
    <row r="88" spans="1:10" s="84" customFormat="1" ht="20.85" customHeight="1">
      <c r="A88" s="78" t="s">
        <v>263</v>
      </c>
      <c r="B88" s="102"/>
      <c r="C88" s="102"/>
      <c r="D88" s="102"/>
      <c r="E88" s="102"/>
      <c r="F88" s="102"/>
      <c r="G88" s="102"/>
      <c r="H88" s="102"/>
      <c r="I88" s="4"/>
      <c r="J88" s="188"/>
    </row>
    <row r="89" spans="1:10" s="112" customFormat="1" ht="20.85" customHeight="1">
      <c r="A89" s="78" t="s">
        <v>214</v>
      </c>
      <c r="B89" s="194">
        <f>B87+B72+B49</f>
        <v>-57927940</v>
      </c>
      <c r="C89" s="194"/>
      <c r="D89" s="194">
        <f>D87+D72+D49</f>
        <v>-351389267</v>
      </c>
      <c r="E89" s="194"/>
      <c r="F89" s="194">
        <v>-36497386</v>
      </c>
      <c r="G89" s="194"/>
      <c r="H89" s="194">
        <f>H87+H72+H49</f>
        <v>-75515130</v>
      </c>
      <c r="I89" s="4"/>
      <c r="J89" s="188"/>
    </row>
    <row r="90" spans="1:10" s="112" customFormat="1" ht="20.85" customHeight="1">
      <c r="A90" s="84" t="s">
        <v>215</v>
      </c>
      <c r="B90" s="195">
        <v>-1442433</v>
      </c>
      <c r="C90" s="61"/>
      <c r="D90" s="195">
        <v>-3659756</v>
      </c>
      <c r="E90" s="194"/>
      <c r="F90" s="196">
        <v>0</v>
      </c>
      <c r="G90" s="194"/>
      <c r="H90" s="196">
        <v>0</v>
      </c>
      <c r="I90" s="4"/>
      <c r="J90" s="188"/>
    </row>
    <row r="91" spans="1:10" s="112" customFormat="1" ht="20.85" customHeight="1">
      <c r="A91" s="85" t="s">
        <v>264</v>
      </c>
      <c r="B91" s="33">
        <f>SUM(B89:B90)</f>
        <v>-59370373</v>
      </c>
      <c r="C91" s="33"/>
      <c r="D91" s="33">
        <f>SUM(D89:D90)</f>
        <v>-355049023</v>
      </c>
      <c r="E91" s="33"/>
      <c r="F91" s="33">
        <f>SUM(F89:F90)</f>
        <v>-36497386</v>
      </c>
      <c r="G91" s="33"/>
      <c r="H91" s="33">
        <f>SUM(H89:H90)</f>
        <v>-75515130</v>
      </c>
      <c r="I91" s="4"/>
      <c r="J91" s="188"/>
    </row>
    <row r="92" spans="1:10" s="112" customFormat="1" ht="20.85" customHeight="1">
      <c r="A92" s="79" t="s">
        <v>216</v>
      </c>
      <c r="B92" s="147">
        <f>'BS 6-7'!F10</f>
        <v>210881168</v>
      </c>
      <c r="C92" s="93"/>
      <c r="D92" s="147">
        <v>565930191</v>
      </c>
      <c r="E92" s="93"/>
      <c r="F92" s="147">
        <f>'BS 6-7'!J10</f>
        <v>64417698</v>
      </c>
      <c r="G92" s="61"/>
      <c r="H92" s="147">
        <v>139932828</v>
      </c>
      <c r="I92" s="4"/>
      <c r="J92" s="188"/>
    </row>
    <row r="93" spans="1:10" s="112" customFormat="1" ht="20.85" customHeight="1" thickBot="1">
      <c r="A93" s="85" t="s">
        <v>217</v>
      </c>
      <c r="B93" s="197">
        <f>SUM(B91:B92)</f>
        <v>151510795</v>
      </c>
      <c r="C93" s="102"/>
      <c r="D93" s="197">
        <f t="shared" ref="D93:H93" si="0">SUM(D91:D92)</f>
        <v>210881168</v>
      </c>
      <c r="E93" s="102"/>
      <c r="F93" s="197">
        <f>SUM(F91:F92)</f>
        <v>27920312</v>
      </c>
      <c r="G93" s="102"/>
      <c r="H93" s="197">
        <f t="shared" si="0"/>
        <v>64417698</v>
      </c>
      <c r="I93" s="66"/>
      <c r="J93" s="198"/>
    </row>
    <row r="94" spans="1:10" s="84" customFormat="1" ht="16.5" customHeight="1" thickTop="1">
      <c r="A94" s="85"/>
      <c r="B94" s="171"/>
      <c r="C94" s="171"/>
      <c r="D94" s="171"/>
      <c r="E94" s="171"/>
      <c r="F94" s="171"/>
      <c r="G94" s="171"/>
      <c r="H94" s="171"/>
      <c r="I94" s="49"/>
      <c r="J94" s="49"/>
    </row>
    <row r="95" spans="1:10" ht="20.85" customHeight="1">
      <c r="A95" s="76" t="s">
        <v>192</v>
      </c>
    </row>
    <row r="96" spans="1:10" ht="20.85" customHeight="1">
      <c r="A96" s="77" t="s">
        <v>168</v>
      </c>
    </row>
    <row r="97" spans="1:10" ht="16.5" customHeight="1"/>
    <row r="98" spans="1:10" ht="20.85" customHeight="1">
      <c r="A98" s="78" t="s">
        <v>70</v>
      </c>
      <c r="B98" s="208" t="s">
        <v>2</v>
      </c>
      <c r="C98" s="208"/>
      <c r="D98" s="208"/>
      <c r="E98" s="152"/>
      <c r="F98" s="206" t="s">
        <v>3</v>
      </c>
      <c r="G98" s="206"/>
      <c r="H98" s="206"/>
    </row>
    <row r="99" spans="1:10" ht="20.85" customHeight="1">
      <c r="B99" s="208" t="s">
        <v>4</v>
      </c>
      <c r="C99" s="208"/>
      <c r="D99" s="208"/>
      <c r="E99" s="93"/>
      <c r="F99" s="208" t="s">
        <v>4</v>
      </c>
      <c r="G99" s="208"/>
      <c r="H99" s="208"/>
    </row>
    <row r="100" spans="1:10" s="84" customFormat="1" ht="20.85" customHeight="1">
      <c r="A100" s="79"/>
      <c r="B100" s="210" t="s">
        <v>71</v>
      </c>
      <c r="C100" s="210"/>
      <c r="D100" s="210"/>
      <c r="E100" s="93"/>
      <c r="F100" s="210" t="s">
        <v>71</v>
      </c>
      <c r="G100" s="210"/>
      <c r="H100" s="210"/>
      <c r="I100" s="5"/>
    </row>
    <row r="101" spans="1:10" ht="20.85" customHeight="1">
      <c r="B101" s="95" t="s">
        <v>242</v>
      </c>
      <c r="C101" s="96"/>
      <c r="D101" s="95" t="s">
        <v>8</v>
      </c>
      <c r="E101" s="96"/>
      <c r="F101" s="95" t="s">
        <v>242</v>
      </c>
      <c r="G101" s="96"/>
      <c r="H101" s="95" t="s">
        <v>8</v>
      </c>
    </row>
    <row r="102" spans="1:10" ht="16.5" customHeight="1">
      <c r="B102" s="207" t="s">
        <v>9</v>
      </c>
      <c r="C102" s="207"/>
      <c r="D102" s="207"/>
      <c r="E102" s="207"/>
      <c r="F102" s="207"/>
      <c r="G102" s="207"/>
      <c r="H102" s="207"/>
    </row>
    <row r="103" spans="1:10" s="159" customFormat="1" ht="19.5" customHeight="1">
      <c r="A103" s="86" t="s">
        <v>218</v>
      </c>
      <c r="B103" s="75"/>
      <c r="C103" s="75"/>
      <c r="D103" s="75"/>
      <c r="E103" s="75"/>
      <c r="F103" s="75"/>
      <c r="G103" s="67"/>
      <c r="H103" s="75"/>
      <c r="I103" s="68"/>
      <c r="J103" s="199"/>
    </row>
    <row r="104" spans="1:10" s="159" customFormat="1" ht="19.5" customHeight="1">
      <c r="A104" s="77" t="s">
        <v>219</v>
      </c>
      <c r="B104" s="75"/>
      <c r="C104" s="75"/>
      <c r="D104" s="75"/>
      <c r="E104" s="75"/>
      <c r="F104" s="75"/>
      <c r="G104" s="67"/>
      <c r="H104" s="75"/>
      <c r="I104" s="68"/>
      <c r="J104" s="199"/>
    </row>
    <row r="105" spans="1:10" s="159" customFormat="1" ht="19.5" customHeight="1">
      <c r="A105" s="71" t="s">
        <v>233</v>
      </c>
      <c r="B105" s="72">
        <v>38409791</v>
      </c>
      <c r="C105" s="72"/>
      <c r="D105" s="72">
        <v>133000000</v>
      </c>
      <c r="E105" s="72"/>
      <c r="F105" s="191">
        <v>0</v>
      </c>
      <c r="G105" s="68"/>
      <c r="H105" s="191">
        <v>0</v>
      </c>
      <c r="I105" s="68"/>
      <c r="J105" s="199"/>
    </row>
    <row r="106" spans="1:10" s="201" customFormat="1" ht="19.350000000000001" customHeight="1">
      <c r="A106" s="71" t="s">
        <v>220</v>
      </c>
      <c r="B106" s="74">
        <v>-2188580.11</v>
      </c>
      <c r="C106" s="74"/>
      <c r="D106" s="191">
        <v>0</v>
      </c>
      <c r="E106" s="74"/>
      <c r="F106" s="191">
        <v>0</v>
      </c>
      <c r="G106" s="74"/>
      <c r="H106" s="191">
        <v>0</v>
      </c>
      <c r="I106" s="200"/>
    </row>
    <row r="107" spans="1:10" s="159" customFormat="1" ht="19.5" customHeight="1">
      <c r="A107" s="71" t="s">
        <v>234</v>
      </c>
      <c r="B107" s="72"/>
      <c r="C107" s="72"/>
      <c r="D107" s="72"/>
      <c r="E107" s="72"/>
      <c r="F107" s="191"/>
      <c r="G107" s="68"/>
      <c r="H107" s="191"/>
      <c r="I107" s="68"/>
      <c r="J107" s="199"/>
    </row>
    <row r="108" spans="1:10" s="159" customFormat="1" ht="19.5" customHeight="1">
      <c r="A108" s="71" t="s">
        <v>235</v>
      </c>
      <c r="B108" s="191">
        <v>0</v>
      </c>
      <c r="C108" s="72"/>
      <c r="D108" s="72">
        <v>137596876</v>
      </c>
      <c r="E108" s="72"/>
      <c r="F108" s="191">
        <v>0</v>
      </c>
      <c r="G108" s="68"/>
      <c r="H108" s="191">
        <v>0</v>
      </c>
      <c r="I108" s="68"/>
      <c r="J108" s="199"/>
    </row>
    <row r="109" spans="1:10" s="199" customFormat="1" ht="19.5" customHeight="1">
      <c r="A109" s="73"/>
      <c r="B109" s="74"/>
      <c r="C109" s="74"/>
      <c r="D109" s="74"/>
      <c r="E109" s="74"/>
      <c r="F109" s="74"/>
      <c r="G109" s="74"/>
      <c r="H109" s="74"/>
      <c r="I109" s="72"/>
    </row>
    <row r="110" spans="1:10" s="159" customFormat="1" ht="19.5" customHeight="1">
      <c r="A110" s="71" t="s">
        <v>221</v>
      </c>
      <c r="B110" s="75"/>
      <c r="C110" s="75"/>
      <c r="D110" s="75"/>
      <c r="E110" s="75"/>
      <c r="F110" s="75"/>
      <c r="G110" s="67"/>
      <c r="H110" s="75"/>
      <c r="I110" s="68"/>
      <c r="J110" s="199"/>
    </row>
    <row r="111" spans="1:10" s="159" customFormat="1" ht="19.5" customHeight="1">
      <c r="A111" s="71" t="s">
        <v>222</v>
      </c>
      <c r="B111" s="75"/>
      <c r="C111" s="75"/>
      <c r="D111" s="75"/>
      <c r="E111" s="75"/>
      <c r="F111" s="75"/>
      <c r="G111" s="67"/>
      <c r="H111" s="75"/>
      <c r="I111" s="68"/>
      <c r="J111" s="199"/>
    </row>
    <row r="112" spans="1:10" s="156" customFormat="1" ht="19.5" customHeight="1">
      <c r="A112" s="71" t="s">
        <v>223</v>
      </c>
      <c r="B112" s="72">
        <v>124706155</v>
      </c>
      <c r="C112" s="72"/>
      <c r="D112" s="72">
        <v>275862424</v>
      </c>
      <c r="E112" s="72"/>
      <c r="F112" s="72">
        <v>65449239</v>
      </c>
      <c r="G112" s="72"/>
      <c r="H112" s="72">
        <v>143556986</v>
      </c>
      <c r="I112" s="68"/>
      <c r="J112" s="199"/>
    </row>
    <row r="113" spans="1:10" s="156" customFormat="1" ht="19.5" customHeight="1">
      <c r="A113" s="73" t="s">
        <v>224</v>
      </c>
      <c r="B113" s="202"/>
      <c r="C113" s="72"/>
      <c r="E113" s="72"/>
      <c r="F113" s="72"/>
      <c r="G113" s="72"/>
      <c r="H113" s="72"/>
      <c r="I113" s="68"/>
      <c r="J113" s="199"/>
    </row>
    <row r="114" spans="1:10" s="199" customFormat="1" ht="19.5" customHeight="1">
      <c r="A114" s="87" t="s">
        <v>225</v>
      </c>
      <c r="B114" s="74">
        <v>8069063</v>
      </c>
      <c r="C114" s="74"/>
      <c r="D114" s="202">
        <v>19674003</v>
      </c>
      <c r="E114" s="74"/>
      <c r="F114" s="72">
        <v>67309</v>
      </c>
      <c r="G114" s="74"/>
      <c r="H114" s="72">
        <v>153313</v>
      </c>
      <c r="I114" s="72"/>
    </row>
    <row r="115" spans="1:10" s="199" customFormat="1" ht="19.5" customHeight="1">
      <c r="A115" s="73" t="s">
        <v>226</v>
      </c>
      <c r="B115" s="74">
        <v>-2526983</v>
      </c>
      <c r="C115" s="74"/>
      <c r="D115" s="74">
        <v>-8069063</v>
      </c>
      <c r="E115" s="74"/>
      <c r="F115" s="72">
        <v>-48821</v>
      </c>
      <c r="G115" s="74"/>
      <c r="H115" s="72">
        <v>-67309</v>
      </c>
      <c r="I115" s="72"/>
    </row>
    <row r="116" spans="1:10" s="199" customFormat="1" ht="19.5" customHeight="1">
      <c r="A116" s="73" t="s">
        <v>227</v>
      </c>
      <c r="B116" s="74">
        <v>-30019983</v>
      </c>
      <c r="C116" s="74"/>
      <c r="D116" s="74">
        <v>-6926768</v>
      </c>
      <c r="E116" s="74"/>
      <c r="F116" s="74">
        <v>-14925169</v>
      </c>
      <c r="G116" s="74"/>
      <c r="H116" s="74">
        <v>-5968289</v>
      </c>
      <c r="I116" s="72"/>
    </row>
    <row r="117" spans="1:10" s="199" customFormat="1" ht="15.6">
      <c r="A117" s="88" t="s">
        <v>228</v>
      </c>
      <c r="B117" s="74">
        <v>-303410</v>
      </c>
      <c r="C117" s="74"/>
      <c r="D117" s="191">
        <v>0</v>
      </c>
      <c r="E117" s="74"/>
      <c r="F117" s="191">
        <v>0</v>
      </c>
      <c r="G117" s="74"/>
      <c r="H117" s="191">
        <v>0</v>
      </c>
      <c r="I117" s="72"/>
    </row>
    <row r="118" spans="1:10" s="199" customFormat="1" ht="19.5" customHeight="1" thickBot="1">
      <c r="A118" s="77" t="s">
        <v>229</v>
      </c>
      <c r="B118" s="203">
        <f>SUM(B112:B117)</f>
        <v>99924842</v>
      </c>
      <c r="C118" s="204"/>
      <c r="D118" s="203">
        <f>SUM(D112:D117)</f>
        <v>280540596</v>
      </c>
      <c r="E118" s="204"/>
      <c r="F118" s="203">
        <f>SUM(F112:F117)</f>
        <v>50542558</v>
      </c>
      <c r="G118" s="204"/>
      <c r="H118" s="203">
        <f>SUM(H112:H117)</f>
        <v>137674701</v>
      </c>
      <c r="I118" s="205"/>
    </row>
    <row r="119" spans="1:10" ht="20.85" customHeight="1" thickTop="1"/>
    <row r="120" spans="1:10" ht="20.85" customHeight="1">
      <c r="B120" s="94"/>
      <c r="D120" s="94"/>
    </row>
    <row r="121" spans="1:10" ht="20.85" customHeight="1">
      <c r="F121" s="93"/>
      <c r="H121" s="93"/>
    </row>
    <row r="122" spans="1:10" ht="20.85" customHeight="1">
      <c r="B122" s="131"/>
      <c r="D122" s="131"/>
      <c r="F122" s="131"/>
      <c r="H122" s="131"/>
    </row>
  </sheetData>
  <mergeCells count="21">
    <mergeCell ref="B102:H102"/>
    <mergeCell ref="B98:D98"/>
    <mergeCell ref="F98:H98"/>
    <mergeCell ref="B99:D99"/>
    <mergeCell ref="F99:H99"/>
    <mergeCell ref="B100:D100"/>
    <mergeCell ref="F100:H100"/>
    <mergeCell ref="B58:H58"/>
    <mergeCell ref="B8:H8"/>
    <mergeCell ref="B54:D54"/>
    <mergeCell ref="F54:H54"/>
    <mergeCell ref="B55:D55"/>
    <mergeCell ref="F55:H55"/>
    <mergeCell ref="B56:D56"/>
    <mergeCell ref="F56:H56"/>
    <mergeCell ref="B4:D4"/>
    <mergeCell ref="F4:H4"/>
    <mergeCell ref="B5:D5"/>
    <mergeCell ref="F5:H5"/>
    <mergeCell ref="B6:D6"/>
    <mergeCell ref="F6:H6"/>
  </mergeCells>
  <pageMargins left="0.7" right="0.7" top="0.48" bottom="0.5" header="0.5" footer="0.5"/>
  <pageSetup paperSize="9" scale="64" firstPageNumber="13" fitToHeight="0" orientation="portrait" useFirstPageNumber="1" r:id="rId1"/>
  <headerFooter>
    <oddFooter>&amp;LThe accompanying notes are an integral part of these financial statements.
&amp;C&amp;P</oddFooter>
  </headerFooter>
  <rowBreaks count="2" manualBreakCount="2">
    <brk id="50" max="7" man="1"/>
    <brk id="94" max="7" man="1"/>
  </rowBreaks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CA0DFD41-B7E6-49D5-9CB1-6CEACCE301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A7D476-D954-4F11-A367-448D2E0221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E78C5B-7D22-4EC8-B6E6-E6D5D6E90AA7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4243d5be-521d-4052-81ca-f0f31ea6f2da"/>
    <ds:schemaRef ds:uri="05716746-add9-412a-97a9-1b5167d151a3"/>
    <ds:schemaRef ds:uri="f6ba49b0-bcda-4796-8236-5b5cc1493ace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6-7</vt:lpstr>
      <vt:lpstr>SI-8</vt:lpstr>
      <vt:lpstr>SCE (conso)9</vt:lpstr>
      <vt:lpstr>SCE (conso)10</vt:lpstr>
      <vt:lpstr>SCE 11</vt:lpstr>
      <vt:lpstr>SCE 12</vt:lpstr>
      <vt:lpstr>SCF13-14</vt:lpstr>
      <vt:lpstr>'BS 6-7'!Print_Area</vt:lpstr>
      <vt:lpstr>'SCE (conso)10'!Print_Area</vt:lpstr>
      <vt:lpstr>'SCE (conso)9'!Print_Area</vt:lpstr>
      <vt:lpstr>'SCE 11'!Print_Area</vt:lpstr>
      <vt:lpstr>'SCE 12'!Print_Area</vt:lpstr>
      <vt:lpstr>'SCF13-14'!Print_Area</vt:lpstr>
      <vt:lpstr>'SI-8'!Print_Area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Raksina, Tangprajakpakdee</cp:lastModifiedBy>
  <cp:revision/>
  <cp:lastPrinted>2025-03-02T08:55:42Z</cp:lastPrinted>
  <dcterms:created xsi:type="dcterms:W3CDTF">2001-07-23T03:17:52Z</dcterms:created>
  <dcterms:modified xsi:type="dcterms:W3CDTF">2025-03-02T15:08:18Z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0x0101008483FEC7C353A64EA08AEBE76464B8C2</vt:lpwstr>
  </property>
</Properties>
</file>